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alcul preț reglementat august " sheetId="1" r:id="rId1"/>
    <sheet name="Cost procurare gaze" sheetId="2" r:id="rId2"/>
  </sheets>
  <externalReferences>
    <externalReference r:id="rId3"/>
  </externalReferenc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2" l="1"/>
  <c r="H18" i="2"/>
  <c r="F18" i="2"/>
  <c r="C18" i="2"/>
  <c r="B18" i="2"/>
  <c r="I17" i="2"/>
  <c r="H17" i="2"/>
  <c r="F17" i="2"/>
  <c r="E17" i="2" s="1"/>
  <c r="J17" i="2" s="1"/>
  <c r="C17" i="2"/>
  <c r="B17" i="2"/>
  <c r="I16" i="2"/>
  <c r="H16" i="2"/>
  <c r="F16" i="2"/>
  <c r="C16" i="2"/>
  <c r="B16" i="2"/>
  <c r="I15" i="2"/>
  <c r="H15" i="2"/>
  <c r="F15" i="2"/>
  <c r="C15" i="2"/>
  <c r="B15" i="2"/>
  <c r="I14" i="2"/>
  <c r="H14" i="2"/>
  <c r="F14" i="2"/>
  <c r="C14" i="2"/>
  <c r="B14" i="2"/>
  <c r="B19" i="2" s="1"/>
  <c r="I12" i="2"/>
  <c r="H12" i="2"/>
  <c r="F12" i="2"/>
  <c r="C12" i="2"/>
  <c r="B12" i="2"/>
  <c r="E12" i="2" s="1"/>
  <c r="J12" i="2" s="1"/>
  <c r="I11" i="2"/>
  <c r="E11" i="2" s="1"/>
  <c r="C11" i="2"/>
  <c r="B11" i="2" s="1"/>
  <c r="I10" i="2"/>
  <c r="G10" i="2"/>
  <c r="J10" i="2" s="1"/>
  <c r="D10" i="2"/>
  <c r="E10" i="2" s="1"/>
  <c r="H9" i="2"/>
  <c r="F9" i="2"/>
  <c r="C9" i="2"/>
  <c r="D9" i="2" s="1"/>
  <c r="B9" i="2"/>
  <c r="I8" i="2"/>
  <c r="H8" i="2"/>
  <c r="C8" i="2"/>
  <c r="B8" i="2"/>
  <c r="H7" i="2"/>
  <c r="F7" i="2"/>
  <c r="C7" i="2"/>
  <c r="D7" i="2" s="1"/>
  <c r="B7" i="2"/>
  <c r="I6" i="2"/>
  <c r="H6" i="2"/>
  <c r="C6" i="2"/>
  <c r="B6" i="2"/>
  <c r="C19" i="2" l="1"/>
  <c r="D8" i="2"/>
  <c r="E8" i="2" s="1"/>
  <c r="F8" i="2" s="1"/>
  <c r="F11" i="2"/>
  <c r="B13" i="2"/>
  <c r="E16" i="2"/>
  <c r="J16" i="2" s="1"/>
  <c r="I7" i="2"/>
  <c r="D6" i="2"/>
  <c r="E6" i="2" s="1"/>
  <c r="F6" i="2" s="1"/>
  <c r="F13" i="2" s="1"/>
  <c r="E15" i="2"/>
  <c r="J15" i="2" s="1"/>
  <c r="C13" i="2"/>
  <c r="D13" i="2" s="1"/>
  <c r="E18" i="2"/>
  <c r="J18" i="2" s="1"/>
  <c r="E14" i="2"/>
  <c r="J14" i="2" s="1"/>
  <c r="H19" i="2"/>
  <c r="G19" i="2" s="1"/>
  <c r="J19" i="2" s="1"/>
  <c r="I9" i="2"/>
  <c r="E7" i="2"/>
  <c r="H11" i="2"/>
  <c r="D19" i="2"/>
  <c r="H13" i="2"/>
  <c r="G7" i="2"/>
  <c r="J7" i="2" s="1"/>
  <c r="G8" i="2"/>
  <c r="J8" i="2" s="1"/>
  <c r="G9" i="2"/>
  <c r="J9" i="2" s="1"/>
  <c r="F19" i="2"/>
  <c r="E9" i="2"/>
  <c r="G6" i="2"/>
  <c r="J6" i="2" s="1"/>
  <c r="G13" i="2" l="1"/>
  <c r="J13" i="2" s="1"/>
  <c r="E13" i="2"/>
  <c r="I13" i="2"/>
  <c r="J11" i="2"/>
  <c r="I19" i="2"/>
  <c r="E19" i="2"/>
  <c r="E25" i="1" l="1"/>
  <c r="E12" i="1"/>
  <c r="F28" i="1" l="1"/>
  <c r="J28" i="1" s="1"/>
  <c r="F27" i="1"/>
  <c r="F22" i="1"/>
  <c r="H22" i="1" s="1"/>
  <c r="G22" i="1" s="1"/>
  <c r="J21" i="1"/>
  <c r="I21" i="1" s="1"/>
  <c r="F21" i="1"/>
  <c r="H21" i="1" s="1"/>
  <c r="G21" i="1" s="1"/>
  <c r="F20" i="1" s="1"/>
  <c r="O19" i="1"/>
  <c r="P19" i="1" s="1"/>
  <c r="P16" i="1" s="1"/>
  <c r="M18" i="1"/>
  <c r="M16" i="1" s="1"/>
  <c r="K17" i="1"/>
  <c r="K16" i="1" s="1"/>
  <c r="J16" i="1"/>
  <c r="I16" i="1"/>
  <c r="G16" i="1"/>
  <c r="E16" i="1"/>
  <c r="F16" i="1" s="1"/>
  <c r="F15" i="1"/>
  <c r="L15" i="1" s="1"/>
  <c r="E13" i="1"/>
  <c r="E14" i="1" s="1"/>
  <c r="J22" i="1" l="1"/>
  <c r="I22" i="1" s="1"/>
  <c r="O16" i="1"/>
  <c r="L22" i="1"/>
  <c r="K22" i="1" s="1"/>
  <c r="N22" i="1"/>
  <c r="M22" i="1" s="1"/>
  <c r="P22" i="1"/>
  <c r="O22" i="1" s="1"/>
  <c r="L21" i="1"/>
  <c r="K21" i="1" s="1"/>
  <c r="L28" i="1"/>
  <c r="N21" i="1"/>
  <c r="M21" i="1" s="1"/>
  <c r="N28" i="1"/>
  <c r="P28" i="1"/>
  <c r="G20" i="1"/>
  <c r="H20" i="1" s="1"/>
  <c r="K20" i="1"/>
  <c r="L20" i="1" s="1"/>
  <c r="I20" i="1"/>
  <c r="J20" i="1" s="1"/>
  <c r="O20" i="1"/>
  <c r="P20" i="1" s="1"/>
  <c r="M20" i="1"/>
  <c r="N20" i="1" s="1"/>
  <c r="N15" i="1"/>
  <c r="K15" i="1"/>
  <c r="F14" i="1"/>
  <c r="E23" i="1"/>
  <c r="L17" i="1"/>
  <c r="L16" i="1" s="1"/>
  <c r="N18" i="1"/>
  <c r="N16" i="1" s="1"/>
  <c r="P21" i="1"/>
  <c r="O21" i="1" s="1"/>
  <c r="J15" i="1"/>
  <c r="I15" i="1" s="1"/>
  <c r="H28" i="1"/>
  <c r="P15" i="1" l="1"/>
  <c r="O15" i="1" s="1"/>
  <c r="M15" i="1"/>
  <c r="F23" i="1"/>
  <c r="I14" i="1"/>
  <c r="H14" i="1"/>
  <c r="G14" i="1"/>
  <c r="G23" i="1" s="1"/>
  <c r="H23" i="1" s="1"/>
  <c r="O14" i="1"/>
  <c r="K14" i="1"/>
  <c r="M14" i="1"/>
  <c r="K23" i="1" l="1"/>
  <c r="L14" i="1"/>
  <c r="O23" i="1"/>
  <c r="P14" i="1"/>
  <c r="M23" i="1"/>
  <c r="N14" i="1"/>
  <c r="I23" i="1"/>
  <c r="J14" i="1"/>
  <c r="L23" i="1" l="1"/>
  <c r="J23" i="1"/>
  <c r="N23" i="1"/>
  <c r="P23" i="1"/>
  <c r="L24" i="1"/>
  <c r="K29" i="1"/>
  <c r="N24" i="1"/>
  <c r="M24" i="1"/>
  <c r="M26" i="1" s="1"/>
  <c r="K24" i="1"/>
  <c r="K26" i="1"/>
  <c r="L26" i="1"/>
  <c r="L29" i="1"/>
  <c r="E29" i="1"/>
  <c r="F29" i="1" s="1"/>
  <c r="F24" i="1"/>
  <c r="H24" i="1" s="1"/>
  <c r="I24" i="1"/>
  <c r="J24" i="1" s="1"/>
  <c r="I26" i="1"/>
  <c r="I29" i="1" s="1"/>
  <c r="O24" i="1"/>
  <c r="O26" i="1" s="1"/>
  <c r="P24" i="1"/>
  <c r="E26" i="1"/>
  <c r="G24" i="1"/>
  <c r="G26" i="1" s="1"/>
  <c r="H26" i="1" s="1"/>
  <c r="H29" i="1" s="1"/>
  <c r="N26" i="1" l="1"/>
  <c r="N29" i="1" s="1"/>
  <c r="M29" i="1"/>
  <c r="P26" i="1"/>
  <c r="P29" i="1" s="1"/>
  <c r="O29" i="1"/>
  <c r="F26" i="1"/>
  <c r="J26" i="1"/>
  <c r="J29" i="1" s="1"/>
</calcChain>
</file>

<file path=xl/comments1.xml><?xml version="1.0" encoding="utf-8"?>
<comments xmlns="http://schemas.openxmlformats.org/spreadsheetml/2006/main">
  <authors>
    <author>Author</author>
  </authors>
  <commentList>
    <comment ref="E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conform ponderii volumelor</t>
        </r>
      </text>
    </comment>
  </commentList>
</comments>
</file>

<file path=xl/sharedStrings.xml><?xml version="1.0" encoding="utf-8"?>
<sst xmlns="http://schemas.openxmlformats.org/spreadsheetml/2006/main" count="125" uniqueCount="97">
  <si>
    <t>Nr. ord.</t>
  </si>
  <si>
    <t>Denumirea</t>
  </si>
  <si>
    <t>Simbol</t>
  </si>
  <si>
    <t>Unitatea de masura</t>
  </si>
  <si>
    <t>Calculul prețului reglementat                       din august 2026</t>
  </si>
  <si>
    <t>La punctele de intrare în rețelele de transport</t>
  </si>
  <si>
    <t>La punctele de ieșire din rețelele de transport</t>
  </si>
  <si>
    <t>La punctele de ieșire din rețelele de distribuție de presiune înaltă</t>
  </si>
  <si>
    <t>La punctele de ieșire din rețelele de distribuție de presiune medie</t>
  </si>
  <si>
    <t>La punctele de ieșire din rețelele de distribuție de presiune joasă</t>
  </si>
  <si>
    <t>total</t>
  </si>
  <si>
    <r>
      <t>lei/ 1000m</t>
    </r>
    <r>
      <rPr>
        <b/>
        <vertAlign val="superscript"/>
        <sz val="16"/>
        <rFont val="Times New Roman"/>
        <family val="1"/>
        <charset val="204"/>
      </rPr>
      <t>3</t>
    </r>
  </si>
  <si>
    <t>I.</t>
  </si>
  <si>
    <t xml:space="preserve">Volumul de gaze naturale procurate </t>
  </si>
  <si>
    <r>
      <t>mil. m</t>
    </r>
    <r>
      <rPr>
        <b/>
        <vertAlign val="superscript"/>
        <sz val="16"/>
        <rFont val="Times New Roman"/>
        <family val="1"/>
        <charset val="204"/>
      </rPr>
      <t>3</t>
    </r>
  </si>
  <si>
    <t>Volumul gazelor naturale furnizate de furnizor in punctele de iesire din retelele de distributie a gazelor naturale</t>
  </si>
  <si>
    <r>
      <t>VG</t>
    </r>
    <r>
      <rPr>
        <b/>
        <vertAlign val="subscript"/>
        <sz val="16"/>
        <rFont val="Times New Roman"/>
        <family val="1"/>
      </rPr>
      <t>n</t>
    </r>
    <r>
      <rPr>
        <b/>
        <vertAlign val="superscript"/>
        <sz val="16"/>
        <rFont val="Times New Roman"/>
        <family val="1"/>
        <charset val="204"/>
      </rPr>
      <t>ÎD+MD+JD</t>
    </r>
  </si>
  <si>
    <t>2.1</t>
  </si>
  <si>
    <t>de presiune inalta</t>
  </si>
  <si>
    <r>
      <t>VG</t>
    </r>
    <r>
      <rPr>
        <vertAlign val="subscript"/>
        <sz val="16"/>
        <rFont val="Times New Roman"/>
        <family val="1"/>
      </rPr>
      <t>n</t>
    </r>
    <r>
      <rPr>
        <vertAlign val="superscript"/>
        <sz val="16"/>
        <rFont val="Times New Roman"/>
        <family val="1"/>
      </rPr>
      <t>ÎD</t>
    </r>
  </si>
  <si>
    <r>
      <t>mil. m</t>
    </r>
    <r>
      <rPr>
        <vertAlign val="superscript"/>
        <sz val="16"/>
        <rFont val="Times New Roman"/>
        <family val="1"/>
        <charset val="204"/>
      </rPr>
      <t>3</t>
    </r>
  </si>
  <si>
    <t>2.2</t>
  </si>
  <si>
    <t>de presiune medie</t>
  </si>
  <si>
    <r>
      <t>VG</t>
    </r>
    <r>
      <rPr>
        <vertAlign val="subscript"/>
        <sz val="16"/>
        <rFont val="Times New Roman"/>
        <family val="1"/>
      </rPr>
      <t>n</t>
    </r>
    <r>
      <rPr>
        <vertAlign val="superscript"/>
        <sz val="16"/>
        <rFont val="Times New Roman"/>
        <family val="1"/>
      </rPr>
      <t>MD</t>
    </r>
  </si>
  <si>
    <t>2.3</t>
  </si>
  <si>
    <t xml:space="preserve">de presiune joasa </t>
  </si>
  <si>
    <r>
      <t>VG</t>
    </r>
    <r>
      <rPr>
        <vertAlign val="subscript"/>
        <sz val="16"/>
        <rFont val="Times New Roman"/>
        <family val="1"/>
      </rPr>
      <t>n</t>
    </r>
    <r>
      <rPr>
        <vertAlign val="superscript"/>
        <sz val="16"/>
        <rFont val="Times New Roman"/>
        <family val="1"/>
      </rPr>
      <t>JD</t>
    </r>
  </si>
  <si>
    <t>Cursul de schimb al valutei naţionale faţă de EUR</t>
  </si>
  <si>
    <t>CVn</t>
  </si>
  <si>
    <t>lei/EUR</t>
  </si>
  <si>
    <t>Pretul mediu ponderat de procurare a gazelor naturale</t>
  </si>
  <si>
    <t>PGn</t>
  </si>
  <si>
    <r>
      <t>EUR/1000m</t>
    </r>
    <r>
      <rPr>
        <sz val="16"/>
        <rFont val="Times New Roman"/>
        <family val="1"/>
      </rPr>
      <t>³</t>
    </r>
  </si>
  <si>
    <r>
      <t>lei/1000m</t>
    </r>
    <r>
      <rPr>
        <sz val="16"/>
        <rFont val="Times New Roman"/>
        <family val="1"/>
      </rPr>
      <t>³</t>
    </r>
  </si>
  <si>
    <t>Cheltuielile totale de achiziție a gazelor naturale în scopul furnizării la prețuri reglementate</t>
  </si>
  <si>
    <t>CPGn</t>
  </si>
  <si>
    <t>mii EUR</t>
  </si>
  <si>
    <t>mii lei</t>
  </si>
  <si>
    <t>4</t>
  </si>
  <si>
    <t>Costul serviciului de transport al gazelor naturale, achitat de furnizorul de gaze naturale la tarife reglementate operatorului retelei de transport</t>
  </si>
  <si>
    <t>CTn</t>
  </si>
  <si>
    <t>Costul serviciului de distributie al gazelor naturale, achitat de furnizorul de gaze naturale la tarife reglementate operatorului retelei de distributie</t>
  </si>
  <si>
    <r>
      <t>CSD</t>
    </r>
    <r>
      <rPr>
        <b/>
        <vertAlign val="subscript"/>
        <sz val="16"/>
        <rFont val="Times New Roman"/>
        <family val="1"/>
      </rPr>
      <t>n</t>
    </r>
  </si>
  <si>
    <t>inclusiv:  de presiune înalta</t>
  </si>
  <si>
    <r>
      <t>CSD</t>
    </r>
    <r>
      <rPr>
        <vertAlign val="subscript"/>
        <sz val="16"/>
        <rFont val="Times New Roman"/>
        <family val="1"/>
      </rPr>
      <t>n</t>
    </r>
    <r>
      <rPr>
        <vertAlign val="superscript"/>
        <sz val="16"/>
        <rFont val="Times New Roman"/>
        <family val="1"/>
      </rPr>
      <t>ÎD</t>
    </r>
  </si>
  <si>
    <t xml:space="preserve">  de presiune medie</t>
  </si>
  <si>
    <r>
      <t>CSD</t>
    </r>
    <r>
      <rPr>
        <vertAlign val="subscript"/>
        <sz val="16"/>
        <rFont val="Times New Roman"/>
        <family val="1"/>
      </rPr>
      <t>n</t>
    </r>
    <r>
      <rPr>
        <vertAlign val="superscript"/>
        <sz val="16"/>
        <rFont val="Times New Roman"/>
        <family val="1"/>
      </rPr>
      <t>MD</t>
    </r>
  </si>
  <si>
    <t xml:space="preserve">  de presiune joasa </t>
  </si>
  <si>
    <r>
      <t>CSD</t>
    </r>
    <r>
      <rPr>
        <vertAlign val="subscript"/>
        <sz val="16"/>
        <rFont val="Times New Roman"/>
        <family val="1"/>
      </rPr>
      <t>n</t>
    </r>
    <r>
      <rPr>
        <vertAlign val="superscript"/>
        <sz val="16"/>
        <rFont val="Times New Roman"/>
        <family val="1"/>
      </rPr>
      <t>JD</t>
    </r>
  </si>
  <si>
    <t>Cheltuielile reglementate ale furnizorului legate nemijlocit de prestarea serviciului de furnizare a gazelor naturale</t>
  </si>
  <si>
    <r>
      <t>CF</t>
    </r>
    <r>
      <rPr>
        <b/>
        <vertAlign val="subscript"/>
        <sz val="16"/>
        <rFont val="Times New Roman"/>
        <family val="1"/>
      </rPr>
      <t>n</t>
    </r>
    <r>
      <rPr>
        <b/>
        <vertAlign val="superscript"/>
        <sz val="16"/>
        <rFont val="Times New Roman"/>
        <family val="1"/>
      </rPr>
      <t>Fr</t>
    </r>
  </si>
  <si>
    <t>Cheltuielile aferente Contractului privind facturarea și deservirea consumatorilor încheiat cu SA „Moldovagaz”</t>
  </si>
  <si>
    <t>Cheltuielile aferente Contractului privind facturarea și deservirea consumatorilor încheiat cu SRL „Nord Gaz Sîngerei”</t>
  </si>
  <si>
    <t>Сostul serviciului reglementat de furnizare a gazelor naturale, în anul de reglementare „n”, la punctele de furnizare</t>
  </si>
  <si>
    <t>CRn</t>
  </si>
  <si>
    <t xml:space="preserve">Rentabilitatea reglementata a furnizorului de gaze naturale la tarife reglementate </t>
  </si>
  <si>
    <t>RFn</t>
  </si>
  <si>
    <t>Rata de rentabilitate a furnizorului</t>
  </si>
  <si>
    <t>Rrn</t>
  </si>
  <si>
    <t>%</t>
  </si>
  <si>
    <t>II.</t>
  </si>
  <si>
    <t>Venitul reglementat fără componenta de corectare</t>
  </si>
  <si>
    <t>VFn</t>
  </si>
  <si>
    <t>III.</t>
  </si>
  <si>
    <r>
      <t xml:space="preserve">Componenta de corectare a veniturilor reglementate ale furnizorului de gaze naturale la 31 decembrie 2025 </t>
    </r>
    <r>
      <rPr>
        <b/>
        <i/>
        <sz val="16"/>
        <color rgb="FFFF0000"/>
        <rFont val="Times New Roman"/>
        <family val="1"/>
      </rPr>
      <t>(excedent)</t>
    </r>
  </si>
  <si>
    <t>Cn-1</t>
  </si>
  <si>
    <t>IV.</t>
  </si>
  <si>
    <r>
      <t xml:space="preserve">Componenta de corectare perioada curentă                                           (ianuarie-iulie 2026) </t>
    </r>
    <r>
      <rPr>
        <b/>
        <i/>
        <sz val="16"/>
        <color rgb="FFFF0000"/>
        <rFont val="Times New Roman"/>
        <family val="1"/>
      </rPr>
      <t>deficit</t>
    </r>
  </si>
  <si>
    <t>Cn</t>
  </si>
  <si>
    <t>V.</t>
  </si>
  <si>
    <t>Venitul total reglementat necesar de a fi obținut de furnizorul de gaze naturale la prețuri reglementate                                                                                              (august-decembrie 2026)</t>
  </si>
  <si>
    <r>
      <t xml:space="preserve">Calculul prețurilor reglementate pentru furnizare a gazelor naturale de către S.A. ,,Energocom” din august 2026 </t>
    </r>
    <r>
      <rPr>
        <b/>
        <i/>
        <sz val="24"/>
        <color rgb="FFFF0000"/>
        <rFont val="Times New Roman"/>
        <family val="1"/>
      </rPr>
      <t>(Proiect ANRE)</t>
    </r>
  </si>
  <si>
    <t>Costul de procurare a gazelor naturale pentru anul 2026</t>
  </si>
  <si>
    <t>Perioada</t>
  </si>
  <si>
    <t>Volumul de gaze naturale procurate  (mil.m³)</t>
  </si>
  <si>
    <t>Cantitatea în MWh</t>
  </si>
  <si>
    <t>Puterea calorifică</t>
  </si>
  <si>
    <r>
      <t xml:space="preserve">Prețul procurare </t>
    </r>
    <r>
      <rPr>
        <b/>
        <sz val="12"/>
        <color rgb="FFFF0000"/>
        <rFont val="Times New Roman"/>
        <family val="1"/>
      </rPr>
      <t>Euro</t>
    </r>
    <r>
      <rPr>
        <b/>
        <sz val="12"/>
        <color theme="1"/>
        <rFont val="Times New Roman"/>
        <family val="1"/>
      </rPr>
      <t xml:space="preserve">/1000 m³             </t>
    </r>
  </si>
  <si>
    <t>Costul mii Euro</t>
  </si>
  <si>
    <t>Curs BNM, EUR/MDL</t>
  </si>
  <si>
    <t>Cost mii Lei</t>
  </si>
  <si>
    <t xml:space="preserve">Prețul procurare Euro/MWh           </t>
  </si>
  <si>
    <r>
      <t xml:space="preserve">Prețul mediu de procurare               EUR /1000 m³, </t>
    </r>
    <r>
      <rPr>
        <b/>
        <sz val="12"/>
        <color rgb="FFFF0000"/>
        <rFont val="Times New Roman"/>
        <family val="1"/>
      </rPr>
      <t xml:space="preserve">fără </t>
    </r>
    <r>
      <rPr>
        <b/>
        <sz val="12"/>
        <color theme="1"/>
        <rFont val="Times New Roman"/>
        <family val="1"/>
      </rPr>
      <t>TT intrare</t>
    </r>
  </si>
  <si>
    <t>ianuarie</t>
  </si>
  <si>
    <t>februarie</t>
  </si>
  <si>
    <t>martie</t>
  </si>
  <si>
    <t>aprilie</t>
  </si>
  <si>
    <t xml:space="preserve">mai </t>
  </si>
  <si>
    <t xml:space="preserve">iunie </t>
  </si>
  <si>
    <t xml:space="preserve">iulie </t>
  </si>
  <si>
    <t>Total ianuarie-iulie</t>
  </si>
  <si>
    <t xml:space="preserve">august </t>
  </si>
  <si>
    <t xml:space="preserve">septembrie </t>
  </si>
  <si>
    <t xml:space="preserve">octombrie </t>
  </si>
  <si>
    <t xml:space="preserve">noiembrie </t>
  </si>
  <si>
    <t xml:space="preserve">decembrie </t>
  </si>
  <si>
    <t>Total august-decembrie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</si>
</sst>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0.0000000"/>
    <numFmt numFmtId="165" formatCode="0.000"/>
    <numFmt numFmtId="166" formatCode="0.0"/>
    <numFmt numFmtId="167" formatCode="0.0000"/>
    <numFmt numFmtId="168" formatCode="#,##0.0"/>
    <numFmt numFmtId="169" formatCode="#,##0.000"/>
    <numFmt numFmtId="170" formatCode="_-* #,##0.00\ _L_-;\-* #,##0.00\ _L_-;_-* &quot;-&quot;??\ _L_-;_-@_-"/>
    <numFmt numFmtId="171" formatCode="_-* #,##0.00\ _₽_-;\-* #,##0.00\ _₽_-;_-* &quot;-&quot;??\ _₽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b/>
      <vertAlign val="superscript"/>
      <sz val="16"/>
      <name val="Times New Roman"/>
      <family val="1"/>
      <charset val="204"/>
    </font>
    <font>
      <sz val="10"/>
      <name val="Arial"/>
      <family val="2"/>
      <charset val="204"/>
    </font>
    <font>
      <b/>
      <vertAlign val="subscript"/>
      <sz val="16"/>
      <name val="Times New Roman"/>
      <family val="1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Times New Roman"/>
      <family val="1"/>
    </font>
    <font>
      <vertAlign val="subscript"/>
      <sz val="16"/>
      <name val="Times New Roman"/>
      <family val="1"/>
    </font>
    <font>
      <vertAlign val="superscript"/>
      <sz val="16"/>
      <name val="Times New Roman"/>
      <family val="1"/>
    </font>
    <font>
      <vertAlign val="superscript"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</font>
    <font>
      <i/>
      <sz val="16"/>
      <name val="Times New Roman"/>
      <family val="1"/>
    </font>
    <font>
      <i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  <charset val="204"/>
    </font>
    <font>
      <b/>
      <vertAlign val="superscript"/>
      <sz val="16"/>
      <name val="Times New Roman"/>
      <family val="1"/>
    </font>
    <font>
      <sz val="16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  <font>
      <b/>
      <i/>
      <sz val="16"/>
      <color rgb="FFFF0000"/>
      <name val="Times New Roman"/>
      <family val="1"/>
    </font>
    <font>
      <i/>
      <sz val="16"/>
      <color theme="1"/>
      <name val="Times New Roman"/>
      <family val="1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24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6"/>
      <color indexed="56"/>
      <name val="Times New Roman"/>
      <family val="1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25" fillId="0" borderId="0"/>
    <xf numFmtId="43" fontId="32" fillId="0" borderId="0" applyFont="0" applyFill="0" applyBorder="0" applyAlignment="0" applyProtection="0"/>
    <xf numFmtId="0" fontId="5" fillId="0" borderId="0"/>
    <xf numFmtId="0" fontId="34" fillId="0" borderId="0"/>
    <xf numFmtId="43" fontId="34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1" applyFill="1"/>
    <xf numFmtId="3" fontId="3" fillId="0" borderId="11" xfId="1" applyNumberFormat="1" applyFont="1" applyFill="1" applyBorder="1" applyAlignment="1">
      <alignment horizontal="center" vertical="center" wrapText="1"/>
    </xf>
    <xf numFmtId="3" fontId="3" fillId="0" borderId="12" xfId="1" applyNumberFormat="1" applyFont="1" applyFill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center" vertical="center"/>
    </xf>
    <xf numFmtId="3" fontId="3" fillId="0" borderId="16" xfId="1" applyNumberFormat="1" applyFont="1" applyFill="1" applyBorder="1" applyAlignment="1">
      <alignment horizontal="center" vertical="center"/>
    </xf>
    <xf numFmtId="3" fontId="3" fillId="0" borderId="18" xfId="1" applyNumberFormat="1" applyFont="1" applyFill="1" applyBorder="1" applyAlignment="1">
      <alignment horizontal="center" vertical="center" wrapText="1"/>
    </xf>
    <xf numFmtId="164" fontId="3" fillId="0" borderId="14" xfId="2" applyNumberFormat="1" applyFont="1" applyFill="1" applyBorder="1" applyAlignment="1">
      <alignment horizontal="center" vertical="center"/>
    </xf>
    <xf numFmtId="164" fontId="3" fillId="0" borderId="18" xfId="1" applyNumberFormat="1" applyFont="1" applyFill="1" applyBorder="1" applyAlignment="1">
      <alignment horizontal="center" vertical="center" wrapText="1"/>
    </xf>
    <xf numFmtId="164" fontId="3" fillId="0" borderId="19" xfId="2" applyNumberFormat="1" applyFont="1" applyFill="1" applyBorder="1" applyAlignment="1">
      <alignment horizontal="center" vertical="center"/>
    </xf>
    <xf numFmtId="165" fontId="3" fillId="0" borderId="18" xfId="1" applyNumberFormat="1" applyFont="1" applyFill="1" applyBorder="1" applyAlignment="1">
      <alignment horizontal="center" vertical="center" wrapText="1"/>
    </xf>
    <xf numFmtId="166" fontId="3" fillId="0" borderId="19" xfId="2" applyNumberFormat="1" applyFont="1" applyFill="1" applyBorder="1" applyAlignment="1">
      <alignment horizontal="center" vertical="center"/>
    </xf>
    <xf numFmtId="167" fontId="1" fillId="0" borderId="0" xfId="1" applyNumberFormat="1" applyFill="1"/>
    <xf numFmtId="0" fontId="3" fillId="0" borderId="20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vertical="center" wrapText="1"/>
    </xf>
    <xf numFmtId="0" fontId="3" fillId="0" borderId="22" xfId="1" applyFont="1" applyFill="1" applyBorder="1" applyAlignment="1">
      <alignment horizontal="right" vertical="center" wrapText="1"/>
    </xf>
    <xf numFmtId="0" fontId="3" fillId="0" borderId="23" xfId="1" applyFont="1" applyFill="1" applyBorder="1" applyAlignment="1">
      <alignment horizontal="center" vertical="center"/>
    </xf>
    <xf numFmtId="165" fontId="3" fillId="0" borderId="24" xfId="1" applyNumberFormat="1" applyFont="1" applyFill="1" applyBorder="1" applyAlignment="1">
      <alignment horizontal="center" vertical="center"/>
    </xf>
    <xf numFmtId="1" fontId="3" fillId="0" borderId="25" xfId="1" applyNumberFormat="1" applyFont="1" applyFill="1" applyBorder="1" applyAlignment="1">
      <alignment horizontal="center" vertical="center"/>
    </xf>
    <xf numFmtId="164" fontId="7" fillId="0" borderId="21" xfId="1" applyNumberFormat="1" applyFont="1" applyFill="1" applyBorder="1" applyAlignment="1">
      <alignment horizontal="center" vertical="center"/>
    </xf>
    <xf numFmtId="164" fontId="7" fillId="0" borderId="25" xfId="1" applyNumberFormat="1" applyFont="1" applyFill="1" applyBorder="1" applyAlignment="1">
      <alignment horizontal="center" vertical="center"/>
    </xf>
    <xf numFmtId="164" fontId="7" fillId="0" borderId="24" xfId="1" applyNumberFormat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166" fontId="7" fillId="0" borderId="24" xfId="1" applyNumberFormat="1" applyFont="1" applyFill="1" applyBorder="1" applyAlignment="1">
      <alignment horizontal="center" vertical="center"/>
    </xf>
    <xf numFmtId="166" fontId="7" fillId="0" borderId="25" xfId="1" applyNumberFormat="1" applyFont="1" applyFill="1" applyBorder="1" applyAlignment="1">
      <alignment horizontal="center" vertical="center"/>
    </xf>
    <xf numFmtId="2" fontId="8" fillId="0" borderId="0" xfId="1" applyNumberFormat="1" applyFont="1" applyFill="1"/>
    <xf numFmtId="0" fontId="8" fillId="0" borderId="0" xfId="1" applyFont="1" applyFill="1"/>
    <xf numFmtId="49" fontId="9" fillId="0" borderId="20" xfId="1" applyNumberFormat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left" vertical="center" wrapText="1" indent="3"/>
    </xf>
    <xf numFmtId="0" fontId="10" fillId="0" borderId="22" xfId="1" applyFont="1" applyFill="1" applyBorder="1" applyAlignment="1">
      <alignment horizontal="center" vertical="center" wrapText="1"/>
    </xf>
    <xf numFmtId="0" fontId="9" fillId="0" borderId="23" xfId="1" applyFont="1" applyFill="1" applyBorder="1" applyAlignment="1">
      <alignment horizontal="center" vertical="center"/>
    </xf>
    <xf numFmtId="165" fontId="9" fillId="0" borderId="24" xfId="1" applyNumberFormat="1" applyFont="1" applyFill="1" applyBorder="1" applyAlignment="1">
      <alignment horizontal="center" vertical="center"/>
    </xf>
    <xf numFmtId="1" fontId="9" fillId="0" borderId="25" xfId="1" applyNumberFormat="1" applyFont="1" applyFill="1" applyBorder="1" applyAlignment="1">
      <alignment horizontal="center" vertical="center"/>
    </xf>
    <xf numFmtId="166" fontId="14" fillId="0" borderId="21" xfId="1" applyNumberFormat="1" applyFont="1" applyFill="1" applyBorder="1" applyAlignment="1">
      <alignment horizontal="center" vertical="center"/>
    </xf>
    <xf numFmtId="0" fontId="14" fillId="0" borderId="25" xfId="1" applyFont="1" applyFill="1" applyBorder="1" applyAlignment="1">
      <alignment horizontal="center" vertical="center"/>
    </xf>
    <xf numFmtId="166" fontId="14" fillId="0" borderId="24" xfId="1" applyNumberFormat="1" applyFont="1" applyFill="1" applyBorder="1" applyAlignment="1">
      <alignment horizontal="center" vertical="center"/>
    </xf>
    <xf numFmtId="166" fontId="14" fillId="0" borderId="25" xfId="1" applyNumberFormat="1" applyFont="1" applyFill="1" applyBorder="1" applyAlignment="1">
      <alignment horizontal="center" vertical="center"/>
    </xf>
    <xf numFmtId="0" fontId="1" fillId="2" borderId="0" xfId="1" applyFill="1"/>
    <xf numFmtId="0" fontId="9" fillId="0" borderId="21" xfId="1" applyFont="1" applyFill="1" applyBorder="1" applyAlignment="1">
      <alignment vertical="center" wrapText="1"/>
    </xf>
    <xf numFmtId="0" fontId="3" fillId="0" borderId="22" xfId="1" applyFont="1" applyFill="1" applyBorder="1" applyAlignment="1">
      <alignment horizontal="center" vertical="center"/>
    </xf>
    <xf numFmtId="3" fontId="9" fillId="0" borderId="23" xfId="1" applyNumberFormat="1" applyFont="1" applyFill="1" applyBorder="1" applyAlignment="1">
      <alignment horizontal="center" vertical="center"/>
    </xf>
    <xf numFmtId="2" fontId="16" fillId="0" borderId="24" xfId="1" applyNumberFormat="1" applyFont="1" applyFill="1" applyBorder="1" applyAlignment="1">
      <alignment horizontal="center" vertical="center"/>
    </xf>
    <xf numFmtId="165" fontId="14" fillId="0" borderId="21" xfId="1" applyNumberFormat="1" applyFont="1" applyFill="1" applyBorder="1" applyAlignment="1">
      <alignment horizontal="center" vertical="center"/>
    </xf>
    <xf numFmtId="165" fontId="14" fillId="0" borderId="25" xfId="1" applyNumberFormat="1" applyFont="1" applyFill="1" applyBorder="1" applyAlignment="1">
      <alignment horizontal="center" vertical="center"/>
    </xf>
    <xf numFmtId="165" fontId="14" fillId="0" borderId="24" xfId="1" applyNumberFormat="1" applyFont="1" applyFill="1" applyBorder="1" applyAlignment="1">
      <alignment horizontal="center" vertical="center"/>
    </xf>
    <xf numFmtId="3" fontId="17" fillId="0" borderId="23" xfId="1" applyNumberFormat="1" applyFont="1" applyFill="1" applyBorder="1" applyAlignment="1">
      <alignment horizontal="center" vertical="center"/>
    </xf>
    <xf numFmtId="2" fontId="18" fillId="0" borderId="17" xfId="1" applyNumberFormat="1" applyFont="1" applyFill="1" applyBorder="1" applyAlignment="1">
      <alignment horizontal="center" vertical="center"/>
    </xf>
    <xf numFmtId="1" fontId="19" fillId="0" borderId="21" xfId="1" applyNumberFormat="1" applyFont="1" applyFill="1" applyBorder="1" applyAlignment="1">
      <alignment horizontal="center" vertical="center"/>
    </xf>
    <xf numFmtId="2" fontId="19" fillId="0" borderId="25" xfId="1" applyNumberFormat="1" applyFont="1" applyFill="1" applyBorder="1" applyAlignment="1">
      <alignment horizontal="center" vertical="center"/>
    </xf>
    <xf numFmtId="2" fontId="19" fillId="0" borderId="24" xfId="1" applyNumberFormat="1" applyFont="1" applyFill="1" applyBorder="1" applyAlignment="1">
      <alignment horizontal="center" vertical="center"/>
    </xf>
    <xf numFmtId="3" fontId="9" fillId="0" borderId="17" xfId="1" applyNumberFormat="1" applyFont="1" applyFill="1" applyBorder="1" applyAlignment="1">
      <alignment horizontal="center" vertical="center"/>
    </xf>
    <xf numFmtId="1" fontId="14" fillId="0" borderId="21" xfId="1" applyNumberFormat="1" applyFont="1" applyFill="1" applyBorder="1" applyAlignment="1">
      <alignment horizontal="center" vertical="center"/>
    </xf>
    <xf numFmtId="2" fontId="14" fillId="0" borderId="25" xfId="1" applyNumberFormat="1" applyFont="1" applyFill="1" applyBorder="1" applyAlignment="1">
      <alignment horizontal="center" vertical="center"/>
    </xf>
    <xf numFmtId="1" fontId="14" fillId="0" borderId="24" xfId="1" applyNumberFormat="1" applyFont="1" applyFill="1" applyBorder="1" applyAlignment="1">
      <alignment horizontal="center" vertical="center"/>
    </xf>
    <xf numFmtId="3" fontId="15" fillId="0" borderId="23" xfId="1" applyNumberFormat="1" applyFont="1" applyFill="1" applyBorder="1" applyAlignment="1">
      <alignment horizontal="center" vertical="center"/>
    </xf>
    <xf numFmtId="3" fontId="3" fillId="0" borderId="19" xfId="3" applyNumberFormat="1" applyFont="1" applyFill="1" applyBorder="1" applyAlignment="1">
      <alignment horizontal="center" vertical="center"/>
    </xf>
    <xf numFmtId="3" fontId="9" fillId="0" borderId="25" xfId="1" applyNumberFormat="1" applyFont="1" applyFill="1" applyBorder="1" applyAlignment="1">
      <alignment horizontal="center" vertical="center"/>
    </xf>
    <xf numFmtId="1" fontId="3" fillId="0" borderId="14" xfId="3" applyNumberFormat="1" applyFont="1" applyFill="1" applyBorder="1" applyAlignment="1">
      <alignment horizontal="center" vertical="center"/>
    </xf>
    <xf numFmtId="1" fontId="3" fillId="0" borderId="19" xfId="3" applyNumberFormat="1" applyFont="1" applyFill="1" applyBorder="1" applyAlignment="1">
      <alignment horizontal="center" vertical="center"/>
    </xf>
    <xf numFmtId="1" fontId="14" fillId="0" borderId="25" xfId="1" applyNumberFormat="1" applyFont="1" applyFill="1" applyBorder="1" applyAlignment="1">
      <alignment horizontal="center" vertical="center"/>
    </xf>
    <xf numFmtId="165" fontId="1" fillId="0" borderId="0" xfId="1" applyNumberFormat="1" applyFill="1"/>
    <xf numFmtId="3" fontId="3" fillId="3" borderId="24" xfId="1" applyNumberFormat="1" applyFont="1" applyFill="1" applyBorder="1" applyAlignment="1">
      <alignment horizontal="center" vertical="center"/>
    </xf>
    <xf numFmtId="3" fontId="3" fillId="0" borderId="25" xfId="1" applyNumberFormat="1" applyFont="1" applyFill="1" applyBorder="1" applyAlignment="1">
      <alignment horizontal="center" vertical="center"/>
    </xf>
    <xf numFmtId="3" fontId="20" fillId="0" borderId="21" xfId="1" applyNumberFormat="1" applyFont="1" applyFill="1" applyBorder="1" applyAlignment="1">
      <alignment horizontal="center" vertical="center"/>
    </xf>
    <xf numFmtId="3" fontId="14" fillId="0" borderId="25" xfId="1" applyNumberFormat="1" applyFont="1" applyFill="1" applyBorder="1" applyAlignment="1">
      <alignment horizontal="center" vertical="center"/>
    </xf>
    <xf numFmtId="3" fontId="20" fillId="0" borderId="24" xfId="1" applyNumberFormat="1" applyFont="1" applyFill="1" applyBorder="1" applyAlignment="1">
      <alignment horizontal="center" vertical="center"/>
    </xf>
    <xf numFmtId="4" fontId="21" fillId="0" borderId="0" xfId="1" applyNumberFormat="1" applyFont="1" applyFill="1" applyBorder="1" applyAlignment="1">
      <alignment horizontal="center" vertical="center"/>
    </xf>
    <xf numFmtId="49" fontId="15" fillId="0" borderId="20" xfId="1" applyNumberFormat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vertical="center" wrapText="1"/>
    </xf>
    <xf numFmtId="0" fontId="15" fillId="0" borderId="22" xfId="1" applyFont="1" applyFill="1" applyBorder="1" applyAlignment="1">
      <alignment horizontal="center" vertical="center"/>
    </xf>
    <xf numFmtId="3" fontId="15" fillId="0" borderId="21" xfId="1" applyNumberFormat="1" applyFont="1" applyFill="1" applyBorder="1" applyAlignment="1">
      <alignment horizontal="center" vertical="center"/>
    </xf>
    <xf numFmtId="3" fontId="15" fillId="0" borderId="25" xfId="1" applyNumberFormat="1" applyFont="1" applyFill="1" applyBorder="1" applyAlignment="1">
      <alignment horizontal="center" vertical="center"/>
    </xf>
    <xf numFmtId="3" fontId="15" fillId="0" borderId="24" xfId="1" applyNumberFormat="1" applyFont="1" applyFill="1" applyBorder="1" applyAlignment="1">
      <alignment horizontal="center" vertical="center"/>
    </xf>
    <xf numFmtId="0" fontId="15" fillId="0" borderId="20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left" vertical="center" wrapText="1"/>
    </xf>
    <xf numFmtId="0" fontId="10" fillId="0" borderId="22" xfId="1" applyFont="1" applyFill="1" applyBorder="1" applyAlignment="1">
      <alignment horizontal="center" vertical="center"/>
    </xf>
    <xf numFmtId="3" fontId="10" fillId="0" borderId="23" xfId="1" applyNumberFormat="1" applyFont="1" applyFill="1" applyBorder="1" applyAlignment="1">
      <alignment horizontal="center" vertical="center"/>
    </xf>
    <xf numFmtId="3" fontId="10" fillId="0" borderId="24" xfId="4" applyNumberFormat="1" applyFont="1" applyFill="1" applyBorder="1" applyAlignment="1">
      <alignment horizontal="center" vertical="center"/>
    </xf>
    <xf numFmtId="3" fontId="10" fillId="0" borderId="25" xfId="4" applyNumberFormat="1" applyFont="1" applyFill="1" applyBorder="1" applyAlignment="1">
      <alignment horizontal="center" vertical="center"/>
    </xf>
    <xf numFmtId="3" fontId="10" fillId="0" borderId="21" xfId="4" applyNumberFormat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left" vertical="center" wrapText="1" indent="9"/>
    </xf>
    <xf numFmtId="0" fontId="15" fillId="0" borderId="20" xfId="1" applyFont="1" applyFill="1" applyBorder="1" applyAlignment="1">
      <alignment horizontal="center" vertical="center"/>
    </xf>
    <xf numFmtId="3" fontId="20" fillId="0" borderId="25" xfId="1" applyNumberFormat="1" applyFont="1" applyFill="1" applyBorder="1" applyAlignment="1">
      <alignment horizontal="center" vertical="center"/>
    </xf>
    <xf numFmtId="3" fontId="20" fillId="0" borderId="28" xfId="1" applyNumberFormat="1" applyFont="1" applyFill="1" applyBorder="1" applyAlignment="1">
      <alignment horizontal="center" vertical="center"/>
    </xf>
    <xf numFmtId="0" fontId="0" fillId="0" borderId="0" xfId="1" applyFont="1" applyFill="1"/>
    <xf numFmtId="0" fontId="10" fillId="0" borderId="21" xfId="1" applyFont="1" applyFill="1" applyBorder="1" applyAlignment="1">
      <alignment vertical="center" wrapText="1"/>
    </xf>
    <xf numFmtId="3" fontId="10" fillId="0" borderId="24" xfId="1" applyNumberFormat="1" applyFont="1" applyFill="1" applyBorder="1" applyAlignment="1">
      <alignment horizontal="center" vertical="center"/>
    </xf>
    <xf numFmtId="3" fontId="10" fillId="0" borderId="25" xfId="1" applyNumberFormat="1" applyFont="1" applyFill="1" applyBorder="1" applyAlignment="1">
      <alignment horizontal="center" vertical="center"/>
    </xf>
    <xf numFmtId="3" fontId="23" fillId="0" borderId="21" xfId="1" applyNumberFormat="1" applyFont="1" applyFill="1" applyBorder="1" applyAlignment="1">
      <alignment horizontal="center" vertical="center"/>
    </xf>
    <xf numFmtId="3" fontId="23" fillId="0" borderId="25" xfId="1" applyNumberFormat="1" applyFont="1" applyFill="1" applyBorder="1" applyAlignment="1">
      <alignment horizontal="center" vertical="center"/>
    </xf>
    <xf numFmtId="3" fontId="23" fillId="0" borderId="24" xfId="1" applyNumberFormat="1" applyFont="1" applyFill="1" applyBorder="1" applyAlignment="1">
      <alignment horizontal="center" vertical="center"/>
    </xf>
    <xf numFmtId="3" fontId="23" fillId="0" borderId="28" xfId="1" applyNumberFormat="1" applyFont="1" applyFill="1" applyBorder="1" applyAlignment="1">
      <alignment horizontal="center" vertical="center"/>
    </xf>
    <xf numFmtId="166" fontId="1" fillId="0" borderId="0" xfId="1" applyNumberFormat="1" applyFill="1"/>
    <xf numFmtId="168" fontId="10" fillId="0" borderId="25" xfId="1" applyNumberFormat="1" applyFont="1" applyFill="1" applyBorder="1" applyAlignment="1">
      <alignment horizontal="center" vertical="center"/>
    </xf>
    <xf numFmtId="168" fontId="23" fillId="0" borderId="25" xfId="1" applyNumberFormat="1" applyFont="1" applyFill="1" applyBorder="1" applyAlignment="1">
      <alignment horizontal="center" vertical="center"/>
    </xf>
    <xf numFmtId="168" fontId="23" fillId="0" borderId="28" xfId="1" applyNumberFormat="1" applyFont="1" applyFill="1" applyBorder="1" applyAlignment="1">
      <alignment horizontal="center" vertical="center"/>
    </xf>
    <xf numFmtId="3" fontId="7" fillId="0" borderId="24" xfId="1" applyNumberFormat="1" applyFont="1" applyFill="1" applyBorder="1" applyAlignment="1">
      <alignment horizontal="center" vertical="center"/>
    </xf>
    <xf numFmtId="3" fontId="7" fillId="0" borderId="25" xfId="1" applyNumberFormat="1" applyFont="1" applyFill="1" applyBorder="1" applyAlignment="1">
      <alignment horizontal="center" vertical="center"/>
    </xf>
    <xf numFmtId="3" fontId="7" fillId="0" borderId="21" xfId="1" applyNumberFormat="1" applyFont="1" applyFill="1" applyBorder="1" applyAlignment="1">
      <alignment horizontal="center" vertical="center"/>
    </xf>
    <xf numFmtId="3" fontId="7" fillId="3" borderId="24" xfId="1" applyNumberFormat="1" applyFont="1" applyFill="1" applyBorder="1" applyAlignment="1">
      <alignment horizontal="center" vertical="center"/>
    </xf>
    <xf numFmtId="3" fontId="14" fillId="0" borderId="21" xfId="1" applyNumberFormat="1" applyFont="1" applyFill="1" applyBorder="1" applyAlignment="1">
      <alignment horizontal="center" vertical="center"/>
    </xf>
    <xf numFmtId="3" fontId="14" fillId="0" borderId="24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9" fillId="0" borderId="26" xfId="1" applyFont="1" applyFill="1" applyBorder="1" applyAlignment="1">
      <alignment horizontal="center" vertical="center"/>
    </xf>
    <xf numFmtId="0" fontId="9" fillId="0" borderId="29" xfId="5" applyFont="1" applyFill="1" applyBorder="1" applyAlignment="1">
      <alignment horizontal="left" vertical="center" wrapText="1"/>
    </xf>
    <xf numFmtId="0" fontId="9" fillId="0" borderId="30" xfId="5" applyFont="1" applyFill="1" applyBorder="1" applyAlignment="1">
      <alignment horizontal="center" vertical="center"/>
    </xf>
    <xf numFmtId="3" fontId="9" fillId="0" borderId="31" xfId="1" applyNumberFormat="1" applyFont="1" applyFill="1" applyBorder="1" applyAlignment="1">
      <alignment horizontal="center" vertical="center"/>
    </xf>
    <xf numFmtId="3" fontId="9" fillId="0" borderId="21" xfId="1" applyNumberFormat="1" applyFont="1" applyFill="1" applyBorder="1" applyAlignment="1">
      <alignment horizontal="center" vertical="center"/>
    </xf>
    <xf numFmtId="0" fontId="3" fillId="3" borderId="32" xfId="1" applyFont="1" applyFill="1" applyBorder="1" applyAlignment="1">
      <alignment horizontal="center" vertical="center"/>
    </xf>
    <xf numFmtId="0" fontId="3" fillId="3" borderId="33" xfId="1" applyFont="1" applyFill="1" applyBorder="1" applyAlignment="1">
      <alignment vertical="center" wrapText="1"/>
    </xf>
    <xf numFmtId="0" fontId="3" fillId="3" borderId="34" xfId="1" applyFont="1" applyFill="1" applyBorder="1" applyAlignment="1">
      <alignment horizontal="center" vertical="center"/>
    </xf>
    <xf numFmtId="3" fontId="3" fillId="3" borderId="35" xfId="1" applyNumberFormat="1" applyFont="1" applyFill="1" applyBorder="1" applyAlignment="1">
      <alignment horizontal="center" vertical="center"/>
    </xf>
    <xf numFmtId="3" fontId="7" fillId="3" borderId="36" xfId="1" applyNumberFormat="1" applyFont="1" applyFill="1" applyBorder="1" applyAlignment="1">
      <alignment horizontal="center" vertical="center"/>
    </xf>
    <xf numFmtId="3" fontId="7" fillId="3" borderId="37" xfId="1" applyNumberFormat="1" applyFont="1" applyFill="1" applyBorder="1" applyAlignment="1">
      <alignment horizontal="center" vertical="center"/>
    </xf>
    <xf numFmtId="3" fontId="7" fillId="3" borderId="33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vertical="center" wrapText="1"/>
    </xf>
    <xf numFmtId="0" fontId="15" fillId="0" borderId="3" xfId="1" applyFont="1" applyFill="1" applyBorder="1" applyAlignment="1">
      <alignment horizontal="center" vertical="center"/>
    </xf>
    <xf numFmtId="3" fontId="16" fillId="0" borderId="4" xfId="1" applyNumberFormat="1" applyFont="1" applyFill="1" applyBorder="1" applyAlignment="1">
      <alignment horizontal="center" vertical="center"/>
    </xf>
    <xf numFmtId="3" fontId="16" fillId="0" borderId="5" xfId="1" applyNumberFormat="1" applyFont="1" applyFill="1" applyBorder="1" applyAlignment="1">
      <alignment horizontal="center" vertical="center"/>
    </xf>
    <xf numFmtId="3" fontId="16" fillId="0" borderId="6" xfId="1" applyNumberFormat="1" applyFont="1" applyFill="1" applyBorder="1" applyAlignment="1">
      <alignment horizontal="center" vertical="center"/>
    </xf>
    <xf numFmtId="3" fontId="27" fillId="0" borderId="2" xfId="1" applyNumberFormat="1" applyFont="1" applyFill="1" applyBorder="1" applyAlignment="1">
      <alignment horizontal="center" vertical="center"/>
    </xf>
    <xf numFmtId="3" fontId="27" fillId="0" borderId="6" xfId="1" applyNumberFormat="1" applyFont="1" applyFill="1" applyBorder="1" applyAlignment="1">
      <alignment horizontal="center" vertical="center"/>
    </xf>
    <xf numFmtId="3" fontId="27" fillId="0" borderId="5" xfId="1" applyNumberFormat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15" fillId="0" borderId="38" xfId="1" applyFont="1" applyFill="1" applyBorder="1" applyAlignment="1">
      <alignment horizontal="left" vertical="center" wrapText="1" indent="2"/>
    </xf>
    <xf numFmtId="0" fontId="18" fillId="0" borderId="39" xfId="1" applyFont="1" applyFill="1" applyBorder="1" applyAlignment="1">
      <alignment horizontal="center" vertical="center"/>
    </xf>
    <xf numFmtId="3" fontId="17" fillId="0" borderId="40" xfId="1" applyNumberFormat="1" applyFont="1" applyFill="1" applyBorder="1" applyAlignment="1">
      <alignment horizontal="center" vertical="center"/>
    </xf>
    <xf numFmtId="3" fontId="16" fillId="0" borderId="41" xfId="1" applyNumberFormat="1" applyFont="1" applyFill="1" applyBorder="1" applyAlignment="1">
      <alignment horizontal="center" vertical="center"/>
    </xf>
    <xf numFmtId="3" fontId="16" fillId="0" borderId="12" xfId="1" applyNumberFormat="1" applyFont="1" applyFill="1" applyBorder="1" applyAlignment="1">
      <alignment horizontal="center" vertical="center"/>
    </xf>
    <xf numFmtId="3" fontId="27" fillId="0" borderId="0" xfId="1" applyNumberFormat="1" applyFont="1" applyFill="1" applyBorder="1" applyAlignment="1">
      <alignment horizontal="center" vertical="center"/>
    </xf>
    <xf numFmtId="3" fontId="27" fillId="0" borderId="42" xfId="1" applyNumberFormat="1" applyFont="1" applyFill="1" applyBorder="1" applyAlignment="1">
      <alignment horizontal="center" vertical="center"/>
    </xf>
    <xf numFmtId="3" fontId="27" fillId="0" borderId="38" xfId="1" applyNumberFormat="1" applyFont="1" applyFill="1" applyBorder="1" applyAlignment="1">
      <alignment horizontal="center" vertical="center"/>
    </xf>
    <xf numFmtId="3" fontId="27" fillId="0" borderId="41" xfId="1" applyNumberFormat="1" applyFont="1" applyFill="1" applyBorder="1" applyAlignment="1">
      <alignment horizontal="center" vertical="center"/>
    </xf>
    <xf numFmtId="3" fontId="3" fillId="3" borderId="36" xfId="1" applyNumberFormat="1" applyFont="1" applyFill="1" applyBorder="1" applyAlignment="1" applyProtection="1">
      <alignment horizontal="center" vertical="center"/>
      <protection locked="0"/>
    </xf>
    <xf numFmtId="3" fontId="3" fillId="3" borderId="37" xfId="1" applyNumberFormat="1" applyFont="1" applyFill="1" applyBorder="1" applyAlignment="1" applyProtection="1">
      <alignment horizontal="center" vertical="center"/>
      <protection locked="0"/>
    </xf>
    <xf numFmtId="3" fontId="7" fillId="3" borderId="43" xfId="1" applyNumberFormat="1" applyFont="1" applyFill="1" applyBorder="1" applyAlignment="1" applyProtection="1">
      <alignment horizontal="center" vertical="center"/>
      <protection locked="0"/>
    </xf>
    <xf numFmtId="3" fontId="7" fillId="3" borderId="37" xfId="1" applyNumberFormat="1" applyFont="1" applyFill="1" applyBorder="1" applyAlignment="1" applyProtection="1">
      <alignment horizontal="center" vertical="center"/>
      <protection locked="0"/>
    </xf>
    <xf numFmtId="3" fontId="7" fillId="3" borderId="33" xfId="1" applyNumberFormat="1" applyFont="1" applyFill="1" applyBorder="1" applyAlignment="1" applyProtection="1">
      <alignment horizontal="center" vertical="center"/>
      <protection locked="0"/>
    </xf>
    <xf numFmtId="3" fontId="7" fillId="3" borderId="36" xfId="1" applyNumberFormat="1" applyFont="1" applyFill="1" applyBorder="1" applyAlignment="1" applyProtection="1">
      <alignment horizontal="center" vertical="center"/>
      <protection locked="0"/>
    </xf>
    <xf numFmtId="0" fontId="28" fillId="0" borderId="0" xfId="1" applyFont="1" applyFill="1"/>
    <xf numFmtId="165" fontId="3" fillId="0" borderId="17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10" xfId="1" applyNumberFormat="1" applyFont="1" applyFill="1" applyBorder="1" applyAlignment="1">
      <alignment horizontal="center" vertical="center" wrapText="1"/>
    </xf>
    <xf numFmtId="3" fontId="3" fillId="0" borderId="5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15" fillId="0" borderId="26" xfId="1" applyFont="1" applyFill="1" applyBorder="1" applyAlignment="1">
      <alignment horizontal="center" vertical="center"/>
    </xf>
    <xf numFmtId="0" fontId="15" fillId="0" borderId="27" xfId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vertical="center" wrapText="1"/>
    </xf>
    <xf numFmtId="0" fontId="9" fillId="0" borderId="22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left" vertical="center" wrapText="1"/>
    </xf>
    <xf numFmtId="0" fontId="3" fillId="0" borderId="22" xfId="1" applyFont="1" applyFill="1" applyBorder="1" applyAlignment="1">
      <alignment horizontal="center" vertical="center"/>
    </xf>
    <xf numFmtId="2" fontId="33" fillId="0" borderId="13" xfId="7" applyNumberFormat="1" applyFont="1" applyFill="1" applyBorder="1" applyAlignment="1">
      <alignment horizontal="center" vertical="center"/>
    </xf>
    <xf numFmtId="0" fontId="35" fillId="0" borderId="0" xfId="8" applyFont="1" applyAlignment="1">
      <alignment horizontal="center"/>
    </xf>
    <xf numFmtId="0" fontId="36" fillId="0" borderId="0" xfId="8" applyFont="1"/>
    <xf numFmtId="0" fontId="36" fillId="0" borderId="0" xfId="8" applyFont="1" applyBorder="1"/>
    <xf numFmtId="0" fontId="37" fillId="0" borderId="44" xfId="8" applyFont="1" applyBorder="1" applyAlignment="1">
      <alignment horizontal="center" vertical="center"/>
    </xf>
    <xf numFmtId="0" fontId="38" fillId="0" borderId="22" xfId="8" applyFont="1" applyBorder="1" applyAlignment="1">
      <alignment horizontal="center" vertical="center"/>
    </xf>
    <xf numFmtId="0" fontId="38" fillId="0" borderId="22" xfId="8" applyFont="1" applyBorder="1" applyAlignment="1">
      <alignment horizontal="center" vertical="center" wrapText="1"/>
    </xf>
    <xf numFmtId="17" fontId="36" fillId="0" borderId="22" xfId="8" applyNumberFormat="1" applyFont="1" applyFill="1" applyBorder="1" applyAlignment="1">
      <alignment horizontal="center" vertical="center"/>
    </xf>
    <xf numFmtId="165" fontId="36" fillId="0" borderId="22" xfId="8" applyNumberFormat="1" applyFont="1" applyFill="1" applyBorder="1" applyAlignment="1">
      <alignment horizontal="center" vertical="center"/>
    </xf>
    <xf numFmtId="3" fontId="40" fillId="0" borderId="22" xfId="9" applyNumberFormat="1" applyFont="1" applyFill="1" applyBorder="1" applyAlignment="1">
      <alignment horizontal="center" vertical="center"/>
    </xf>
    <xf numFmtId="2" fontId="36" fillId="0" borderId="22" xfId="8" applyNumberFormat="1" applyFont="1" applyFill="1" applyBorder="1" applyAlignment="1">
      <alignment horizontal="center" vertical="center"/>
    </xf>
    <xf numFmtId="43" fontId="36" fillId="0" borderId="22" xfId="9" applyFont="1" applyFill="1" applyBorder="1" applyAlignment="1">
      <alignment vertical="center"/>
    </xf>
    <xf numFmtId="43" fontId="40" fillId="0" borderId="22" xfId="9" applyFont="1" applyFill="1" applyBorder="1" applyAlignment="1">
      <alignment vertical="center"/>
    </xf>
    <xf numFmtId="43" fontId="36" fillId="0" borderId="22" xfId="9" applyNumberFormat="1" applyFont="1" applyFill="1" applyBorder="1" applyAlignment="1">
      <alignment vertical="center"/>
    </xf>
    <xf numFmtId="2" fontId="36" fillId="0" borderId="22" xfId="8" applyNumberFormat="1" applyFont="1" applyFill="1" applyBorder="1" applyAlignment="1">
      <alignment vertical="center"/>
    </xf>
    <xf numFmtId="2" fontId="36" fillId="0" borderId="0" xfId="8" applyNumberFormat="1" applyFont="1" applyFill="1" applyAlignment="1">
      <alignment horizontal="center" vertical="center"/>
    </xf>
    <xf numFmtId="2" fontId="36" fillId="0" borderId="22" xfId="9" applyNumberFormat="1" applyFont="1" applyFill="1" applyBorder="1" applyAlignment="1">
      <alignment horizontal="center" vertical="center"/>
    </xf>
    <xf numFmtId="17" fontId="38" fillId="3" borderId="22" xfId="8" applyNumberFormat="1" applyFont="1" applyFill="1" applyBorder="1" applyAlignment="1">
      <alignment horizontal="center" vertical="center"/>
    </xf>
    <xf numFmtId="165" fontId="38" fillId="3" borderId="22" xfId="8" applyNumberFormat="1" applyFont="1" applyFill="1" applyBorder="1" applyAlignment="1">
      <alignment horizontal="center" vertical="center"/>
    </xf>
    <xf numFmtId="3" fontId="38" fillId="3" borderId="22" xfId="8" applyNumberFormat="1" applyFont="1" applyFill="1" applyBorder="1" applyAlignment="1">
      <alignment horizontal="center" vertical="center"/>
    </xf>
    <xf numFmtId="2" fontId="38" fillId="3" borderId="22" xfId="9" applyNumberFormat="1" applyFont="1" applyFill="1" applyBorder="1" applyAlignment="1">
      <alignment horizontal="center" vertical="center"/>
    </xf>
    <xf numFmtId="4" fontId="37" fillId="3" borderId="22" xfId="8" applyNumberFormat="1" applyFont="1" applyFill="1" applyBorder="1" applyAlignment="1">
      <alignment vertical="center"/>
    </xf>
    <xf numFmtId="43" fontId="38" fillId="3" borderId="22" xfId="9" applyFont="1" applyFill="1" applyBorder="1" applyAlignment="1">
      <alignment vertical="center"/>
    </xf>
    <xf numFmtId="43" fontId="41" fillId="3" borderId="22" xfId="9" applyFont="1" applyFill="1" applyBorder="1" applyAlignment="1">
      <alignment vertical="center"/>
    </xf>
    <xf numFmtId="43" fontId="38" fillId="3" borderId="22" xfId="9" applyNumberFormat="1" applyFont="1" applyFill="1" applyBorder="1" applyAlignment="1">
      <alignment vertical="center"/>
    </xf>
    <xf numFmtId="43" fontId="38" fillId="3" borderId="22" xfId="6" applyFont="1" applyFill="1" applyBorder="1" applyAlignment="1">
      <alignment horizontal="right" vertical="center"/>
    </xf>
    <xf numFmtId="3" fontId="42" fillId="0" borderId="22" xfId="9" applyNumberFormat="1" applyFont="1" applyFill="1" applyBorder="1" applyAlignment="1">
      <alignment horizontal="center" vertical="center"/>
    </xf>
    <xf numFmtId="17" fontId="37" fillId="3" borderId="22" xfId="8" applyNumberFormat="1" applyFont="1" applyFill="1" applyBorder="1" applyAlignment="1">
      <alignment horizontal="center" vertical="center"/>
    </xf>
    <xf numFmtId="169" fontId="37" fillId="3" borderId="22" xfId="8" applyNumberFormat="1" applyFont="1" applyFill="1" applyBorder="1" applyAlignment="1">
      <alignment horizontal="center" vertical="center"/>
    </xf>
    <xf numFmtId="3" fontId="37" fillId="3" borderId="22" xfId="8" applyNumberFormat="1" applyFont="1" applyFill="1" applyBorder="1" applyAlignment="1">
      <alignment horizontal="center" vertical="center"/>
    </xf>
    <xf numFmtId="43" fontId="40" fillId="3" borderId="22" xfId="9" applyFont="1" applyFill="1" applyBorder="1" applyAlignment="1">
      <alignment vertical="center"/>
    </xf>
    <xf numFmtId="2" fontId="38" fillId="3" borderId="22" xfId="8" applyNumberFormat="1" applyFont="1" applyFill="1" applyBorder="1" applyAlignment="1">
      <alignment vertical="center"/>
    </xf>
    <xf numFmtId="170" fontId="37" fillId="3" borderId="22" xfId="8" applyNumberFormat="1" applyFont="1" applyFill="1" applyBorder="1" applyAlignment="1">
      <alignment vertical="center"/>
    </xf>
    <xf numFmtId="0" fontId="36" fillId="0" borderId="0" xfId="8" applyFont="1" applyAlignment="1">
      <alignment horizontal="center"/>
    </xf>
    <xf numFmtId="171" fontId="36" fillId="0" borderId="0" xfId="8" applyNumberFormat="1" applyFont="1"/>
    <xf numFmtId="170" fontId="36" fillId="0" borderId="0" xfId="8" applyNumberFormat="1" applyFont="1"/>
    <xf numFmtId="0" fontId="36" fillId="2" borderId="0" xfId="8" applyFont="1" applyFill="1"/>
    <xf numFmtId="0" fontId="36" fillId="0" borderId="0" xfId="8" applyFont="1" applyAlignment="1">
      <alignment vertical="center"/>
    </xf>
    <xf numFmtId="0" fontId="37" fillId="0" borderId="0" xfId="8" applyFont="1"/>
    <xf numFmtId="2" fontId="36" fillId="0" borderId="0" xfId="8" applyNumberFormat="1" applyFont="1"/>
  </cellXfs>
  <cellStyles count="10">
    <cellStyle name="Comma" xfId="6" builtinId="3"/>
    <cellStyle name="Normal" xfId="0" builtinId="0"/>
    <cellStyle name="Обычный 11" xfId="1"/>
    <cellStyle name="Обычный 11 4" xfId="4"/>
    <cellStyle name="Обычный 13" xfId="3"/>
    <cellStyle name="Обычный 14" xfId="8"/>
    <cellStyle name="Обычный 2" xfId="2"/>
    <cellStyle name="Обычный 2 3" xfId="7"/>
    <cellStyle name="Обычный_Model calcul tarif gaze Metod noua" xfId="5"/>
    <cellStyle name="Финансовый 1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rungari/Desktop/Furnizare%20gaze%20naturale/SA%20Energocom/Pre&#539;%20reglementat%202026/Pre&#539;%20din%201%20august%202026/Simulare%20TTF/Pre&#539;%20furnizare%20aug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 rom (2)"/>
      <sheetName val="subventii"/>
      <sheetName val="structura 2021-2022"/>
      <sheetName val="venit tr 1 2022"/>
      <sheetName val="+35% 2021"/>
      <sheetName val="structura rom+35%"/>
      <sheetName val="proiect preturi 4 var."/>
      <sheetName val="ANRE decembrie 2024"/>
      <sheetName val="II din decembrie"/>
      <sheetName val="ANRE septembrie 2025"/>
      <sheetName val="Tarif 01.08.2026 ANRE"/>
      <sheetName val="Volume 2024"/>
      <sheetName val="Volume lunare 2026"/>
      <sheetName val="devieri cost gaz  2022"/>
      <sheetName val="volume gaz furnizat 2022"/>
      <sheetName val="venit regl. 2022 fara devieri"/>
      <sheetName val="devieri 01.01.2022-31.05.2022"/>
      <sheetName val="devieri 01.06.2022-11.08.2022"/>
      <sheetName val="devieri 12.08.2022-30.09.2022"/>
      <sheetName val="devieri cost gaz 2023 "/>
      <sheetName val="cost gaz 2026"/>
      <sheetName val="Prognoza CPG"/>
      <sheetName val="F4a 2026"/>
      <sheetName val="F4b 2026"/>
      <sheetName val="F8 2026"/>
      <sheetName val="Curs Valutar"/>
      <sheetName val="Argus Prices 01.06.2023"/>
      <sheetName val="devieri cost gaz total 2022"/>
      <sheetName val="Cost Transport"/>
      <sheetName val="T5 2026"/>
      <sheetName val="descifrare Transport intrare"/>
      <sheetName val="TT 18 "/>
      <sheetName val="Cost gaz 2022"/>
      <sheetName val="cost distribuție ANRE"/>
      <sheetName val="Cost distribuție"/>
      <sheetName val="Cost Distrib apr-decem 2024"/>
      <sheetName val="CB  2021"/>
      <sheetName val="Лист1"/>
      <sheetName val="Volume 2022"/>
      <sheetName val="TTF pe nivele"/>
      <sheetName val="Tar. 2018 pe categ."/>
      <sheetName val="volume 20"/>
      <sheetName val="volume 2021 "/>
      <sheetName val="Amortizarea"/>
      <sheetName val="WACC"/>
      <sheetName val="Cost capital împrumutat"/>
      <sheetName val="I sem. efectiv"/>
      <sheetName val="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K9">
            <v>107321.60488000001</v>
          </cell>
          <cell r="L9">
            <v>91243.299999999988</v>
          </cell>
          <cell r="M9">
            <v>98590.65</v>
          </cell>
          <cell r="N9">
            <v>115389.84999999999</v>
          </cell>
          <cell r="O9">
            <v>343884.5</v>
          </cell>
          <cell r="P9">
            <v>669586</v>
          </cell>
          <cell r="Q9">
            <v>822741</v>
          </cell>
        </row>
        <row r="15">
          <cell r="L15">
            <v>8575</v>
          </cell>
          <cell r="M15">
            <v>9266</v>
          </cell>
          <cell r="N15">
            <v>10845</v>
          </cell>
          <cell r="O15">
            <v>32320</v>
          </cell>
          <cell r="P15">
            <v>62931</v>
          </cell>
          <cell r="Q15">
            <v>77325</v>
          </cell>
        </row>
        <row r="20">
          <cell r="K20">
            <v>50.952000000000005</v>
          </cell>
          <cell r="L20">
            <v>48.898000000000003</v>
          </cell>
          <cell r="M20">
            <v>54.568000000000005</v>
          </cell>
          <cell r="N20">
            <v>54.585295784263529</v>
          </cell>
          <cell r="O20">
            <v>57.454043794348024</v>
          </cell>
          <cell r="P20">
            <v>56.356654106893487</v>
          </cell>
          <cell r="Q20">
            <v>56.099380128833346</v>
          </cell>
        </row>
        <row r="21">
          <cell r="L21">
            <v>4461614.8833999997</v>
          </cell>
          <cell r="M21">
            <v>5379894.5892000003</v>
          </cell>
          <cell r="N21">
            <v>6298589.0927518001</v>
          </cell>
          <cell r="O21">
            <v>19757555.123197474</v>
          </cell>
          <cell r="P21">
            <v>37735626.59681838</v>
          </cell>
          <cell r="Q21">
            <v>46155260.106576473</v>
          </cell>
        </row>
        <row r="22">
          <cell r="L22">
            <v>90570782.133019999</v>
          </cell>
          <cell r="M22">
            <v>109211860.16076002</v>
          </cell>
          <cell r="N22">
            <v>127861358.58286154</v>
          </cell>
          <cell r="O22">
            <v>401078369.00090873</v>
          </cell>
          <cell r="P22">
            <v>766033219.91541314</v>
          </cell>
          <cell r="Q22">
            <v>936951780.16350245</v>
          </cell>
        </row>
      </sheetData>
      <sheetData sheetId="22">
        <row r="57">
          <cell r="B57">
            <v>1519.1849999999999</v>
          </cell>
          <cell r="C57">
            <v>16045.938162584</v>
          </cell>
          <cell r="L57">
            <v>11617.46646</v>
          </cell>
          <cell r="P57">
            <v>575.0480858899349</v>
          </cell>
        </row>
        <row r="109">
          <cell r="B109">
            <v>1379.3690000000001</v>
          </cell>
          <cell r="C109">
            <v>14578.458803258583</v>
          </cell>
          <cell r="K109">
            <v>15612.57162236337</v>
          </cell>
          <cell r="Q109">
            <v>772.00146474959172</v>
          </cell>
        </row>
      </sheetData>
      <sheetData sheetId="23">
        <row r="8">
          <cell r="C8">
            <v>180261.48</v>
          </cell>
          <cell r="D8">
            <v>1914651.4579999999</v>
          </cell>
          <cell r="F8">
            <v>36.04355010434135</v>
          </cell>
          <cell r="L8">
            <v>1367712.9986884585</v>
          </cell>
        </row>
        <row r="39">
          <cell r="C39">
            <v>154365.74600000001</v>
          </cell>
          <cell r="M39">
            <v>1324074.5292607984</v>
          </cell>
        </row>
        <row r="40">
          <cell r="D40">
            <v>1631229.0010000002</v>
          </cell>
          <cell r="K40">
            <v>66493.285904423872</v>
          </cell>
        </row>
        <row r="70">
          <cell r="C70">
            <v>101559.0550900643</v>
          </cell>
          <cell r="D70">
            <v>1072457.7320000001</v>
          </cell>
          <cell r="F70">
            <v>38.586150266284818</v>
          </cell>
          <cell r="L70">
            <v>835663.31954042264</v>
          </cell>
        </row>
        <row r="110">
          <cell r="C110">
            <v>29825.700992558399</v>
          </cell>
          <cell r="K110">
            <v>16760.049564770285</v>
          </cell>
        </row>
        <row r="111">
          <cell r="D111">
            <v>314242.62900000002</v>
          </cell>
          <cell r="L111">
            <v>338466.02600197762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9"/>
  <sheetViews>
    <sheetView tabSelected="1" zoomScale="66" zoomScaleNormal="66" workbookViewId="0">
      <selection activeCell="B19" sqref="B19"/>
    </sheetView>
  </sheetViews>
  <sheetFormatPr defaultRowHeight="15" outlineLevelRow="1" x14ac:dyDescent="0.25"/>
  <cols>
    <col min="1" max="1" width="12.28515625" style="1" customWidth="1"/>
    <col min="2" max="2" width="85.140625" style="1" customWidth="1"/>
    <col min="3" max="3" width="19.28515625" style="1" bestFit="1" customWidth="1"/>
    <col min="4" max="4" width="21.85546875" style="1" customWidth="1"/>
    <col min="5" max="5" width="29.5703125" style="145" customWidth="1"/>
    <col min="6" max="6" width="19.85546875" style="145" bestFit="1" customWidth="1"/>
    <col min="7" max="7" width="17" style="1" customWidth="1"/>
    <col min="8" max="8" width="21.7109375" style="1" customWidth="1"/>
    <col min="9" max="9" width="20.28515625" style="1" bestFit="1" customWidth="1"/>
    <col min="10" max="10" width="17.42578125" style="1" bestFit="1" customWidth="1"/>
    <col min="11" max="11" width="17.85546875" style="1" customWidth="1"/>
    <col min="12" max="12" width="19.5703125" style="1" customWidth="1"/>
    <col min="13" max="13" width="20.42578125" style="1" bestFit="1" customWidth="1"/>
    <col min="14" max="14" width="17.5703125" style="1" bestFit="1" customWidth="1"/>
    <col min="15" max="15" width="20.42578125" style="1" bestFit="1" customWidth="1"/>
    <col min="16" max="16" width="19.28515625" style="1" bestFit="1" customWidth="1"/>
    <col min="17" max="17" width="37" style="1" customWidth="1"/>
    <col min="18" max="179" width="9.140625" style="1"/>
    <col min="180" max="180" width="82.42578125" style="1" customWidth="1"/>
    <col min="181" max="181" width="8.85546875" style="1" customWidth="1"/>
    <col min="182" max="182" width="11.5703125" style="1" customWidth="1"/>
    <col min="183" max="184" width="0" style="1" hidden="1" customWidth="1"/>
    <col min="185" max="185" width="16.7109375" style="1" customWidth="1"/>
    <col min="186" max="186" width="11.7109375" style="1" customWidth="1"/>
    <col min="187" max="187" width="16.7109375" style="1" customWidth="1"/>
    <col min="188" max="188" width="11.7109375" style="1" customWidth="1"/>
    <col min="189" max="189" width="16.5703125" style="1" customWidth="1"/>
    <col min="190" max="190" width="11.7109375" style="1" customWidth="1"/>
    <col min="191" max="435" width="9.140625" style="1"/>
    <col min="436" max="436" width="82.42578125" style="1" customWidth="1"/>
    <col min="437" max="437" width="8.85546875" style="1" customWidth="1"/>
    <col min="438" max="438" width="11.5703125" style="1" customWidth="1"/>
    <col min="439" max="440" width="0" style="1" hidden="1" customWidth="1"/>
    <col min="441" max="441" width="16.7109375" style="1" customWidth="1"/>
    <col min="442" max="442" width="11.7109375" style="1" customWidth="1"/>
    <col min="443" max="443" width="16.7109375" style="1" customWidth="1"/>
    <col min="444" max="444" width="11.7109375" style="1" customWidth="1"/>
    <col min="445" max="445" width="16.5703125" style="1" customWidth="1"/>
    <col min="446" max="446" width="11.7109375" style="1" customWidth="1"/>
    <col min="447" max="691" width="9.140625" style="1"/>
    <col min="692" max="692" width="82.42578125" style="1" customWidth="1"/>
    <col min="693" max="693" width="8.85546875" style="1" customWidth="1"/>
    <col min="694" max="694" width="11.5703125" style="1" customWidth="1"/>
    <col min="695" max="696" width="0" style="1" hidden="1" customWidth="1"/>
    <col min="697" max="697" width="16.7109375" style="1" customWidth="1"/>
    <col min="698" max="698" width="11.7109375" style="1" customWidth="1"/>
    <col min="699" max="699" width="16.7109375" style="1" customWidth="1"/>
    <col min="700" max="700" width="11.7109375" style="1" customWidth="1"/>
    <col min="701" max="701" width="16.5703125" style="1" customWidth="1"/>
    <col min="702" max="702" width="11.7109375" style="1" customWidth="1"/>
    <col min="703" max="947" width="9.140625" style="1"/>
    <col min="948" max="948" width="82.42578125" style="1" customWidth="1"/>
    <col min="949" max="949" width="8.85546875" style="1" customWidth="1"/>
    <col min="950" max="950" width="11.5703125" style="1" customWidth="1"/>
    <col min="951" max="952" width="0" style="1" hidden="1" customWidth="1"/>
    <col min="953" max="953" width="16.7109375" style="1" customWidth="1"/>
    <col min="954" max="954" width="11.7109375" style="1" customWidth="1"/>
    <col min="955" max="955" width="16.7109375" style="1" customWidth="1"/>
    <col min="956" max="956" width="11.7109375" style="1" customWidth="1"/>
    <col min="957" max="957" width="16.5703125" style="1" customWidth="1"/>
    <col min="958" max="958" width="11.7109375" style="1" customWidth="1"/>
    <col min="959" max="1203" width="9.140625" style="1"/>
    <col min="1204" max="1204" width="82.42578125" style="1" customWidth="1"/>
    <col min="1205" max="1205" width="8.85546875" style="1" customWidth="1"/>
    <col min="1206" max="1206" width="11.5703125" style="1" customWidth="1"/>
    <col min="1207" max="1208" width="0" style="1" hidden="1" customWidth="1"/>
    <col min="1209" max="1209" width="16.7109375" style="1" customWidth="1"/>
    <col min="1210" max="1210" width="11.7109375" style="1" customWidth="1"/>
    <col min="1211" max="1211" width="16.7109375" style="1" customWidth="1"/>
    <col min="1212" max="1212" width="11.7109375" style="1" customWidth="1"/>
    <col min="1213" max="1213" width="16.5703125" style="1" customWidth="1"/>
    <col min="1214" max="1214" width="11.7109375" style="1" customWidth="1"/>
    <col min="1215" max="1459" width="9.140625" style="1"/>
    <col min="1460" max="1460" width="82.42578125" style="1" customWidth="1"/>
    <col min="1461" max="1461" width="8.85546875" style="1" customWidth="1"/>
    <col min="1462" max="1462" width="11.5703125" style="1" customWidth="1"/>
    <col min="1463" max="1464" width="0" style="1" hidden="1" customWidth="1"/>
    <col min="1465" max="1465" width="16.7109375" style="1" customWidth="1"/>
    <col min="1466" max="1466" width="11.7109375" style="1" customWidth="1"/>
    <col min="1467" max="1467" width="16.7109375" style="1" customWidth="1"/>
    <col min="1468" max="1468" width="11.7109375" style="1" customWidth="1"/>
    <col min="1469" max="1469" width="16.5703125" style="1" customWidth="1"/>
    <col min="1470" max="1470" width="11.7109375" style="1" customWidth="1"/>
    <col min="1471" max="1715" width="9.140625" style="1"/>
    <col min="1716" max="1716" width="82.42578125" style="1" customWidth="1"/>
    <col min="1717" max="1717" width="8.85546875" style="1" customWidth="1"/>
    <col min="1718" max="1718" width="11.5703125" style="1" customWidth="1"/>
    <col min="1719" max="1720" width="0" style="1" hidden="1" customWidth="1"/>
    <col min="1721" max="1721" width="16.7109375" style="1" customWidth="1"/>
    <col min="1722" max="1722" width="11.7109375" style="1" customWidth="1"/>
    <col min="1723" max="1723" width="16.7109375" style="1" customWidth="1"/>
    <col min="1724" max="1724" width="11.7109375" style="1" customWidth="1"/>
    <col min="1725" max="1725" width="16.5703125" style="1" customWidth="1"/>
    <col min="1726" max="1726" width="11.7109375" style="1" customWidth="1"/>
    <col min="1727" max="1971" width="9.140625" style="1"/>
    <col min="1972" max="1972" width="82.42578125" style="1" customWidth="1"/>
    <col min="1973" max="1973" width="8.85546875" style="1" customWidth="1"/>
    <col min="1974" max="1974" width="11.5703125" style="1" customWidth="1"/>
    <col min="1975" max="1976" width="0" style="1" hidden="1" customWidth="1"/>
    <col min="1977" max="1977" width="16.7109375" style="1" customWidth="1"/>
    <col min="1978" max="1978" width="11.7109375" style="1" customWidth="1"/>
    <col min="1979" max="1979" width="16.7109375" style="1" customWidth="1"/>
    <col min="1980" max="1980" width="11.7109375" style="1" customWidth="1"/>
    <col min="1981" max="1981" width="16.5703125" style="1" customWidth="1"/>
    <col min="1982" max="1982" width="11.7109375" style="1" customWidth="1"/>
    <col min="1983" max="2227" width="9.140625" style="1"/>
    <col min="2228" max="2228" width="82.42578125" style="1" customWidth="1"/>
    <col min="2229" max="2229" width="8.85546875" style="1" customWidth="1"/>
    <col min="2230" max="2230" width="11.5703125" style="1" customWidth="1"/>
    <col min="2231" max="2232" width="0" style="1" hidden="1" customWidth="1"/>
    <col min="2233" max="2233" width="16.7109375" style="1" customWidth="1"/>
    <col min="2234" max="2234" width="11.7109375" style="1" customWidth="1"/>
    <col min="2235" max="2235" width="16.7109375" style="1" customWidth="1"/>
    <col min="2236" max="2236" width="11.7109375" style="1" customWidth="1"/>
    <col min="2237" max="2237" width="16.5703125" style="1" customWidth="1"/>
    <col min="2238" max="2238" width="11.7109375" style="1" customWidth="1"/>
    <col min="2239" max="2483" width="9.140625" style="1"/>
    <col min="2484" max="2484" width="82.42578125" style="1" customWidth="1"/>
    <col min="2485" max="2485" width="8.85546875" style="1" customWidth="1"/>
    <col min="2486" max="2486" width="11.5703125" style="1" customWidth="1"/>
    <col min="2487" max="2488" width="0" style="1" hidden="1" customWidth="1"/>
    <col min="2489" max="2489" width="16.7109375" style="1" customWidth="1"/>
    <col min="2490" max="2490" width="11.7109375" style="1" customWidth="1"/>
    <col min="2491" max="2491" width="16.7109375" style="1" customWidth="1"/>
    <col min="2492" max="2492" width="11.7109375" style="1" customWidth="1"/>
    <col min="2493" max="2493" width="16.5703125" style="1" customWidth="1"/>
    <col min="2494" max="2494" width="11.7109375" style="1" customWidth="1"/>
    <col min="2495" max="2739" width="9.140625" style="1"/>
    <col min="2740" max="2740" width="82.42578125" style="1" customWidth="1"/>
    <col min="2741" max="2741" width="8.85546875" style="1" customWidth="1"/>
    <col min="2742" max="2742" width="11.5703125" style="1" customWidth="1"/>
    <col min="2743" max="2744" width="0" style="1" hidden="1" customWidth="1"/>
    <col min="2745" max="2745" width="16.7109375" style="1" customWidth="1"/>
    <col min="2746" max="2746" width="11.7109375" style="1" customWidth="1"/>
    <col min="2747" max="2747" width="16.7109375" style="1" customWidth="1"/>
    <col min="2748" max="2748" width="11.7109375" style="1" customWidth="1"/>
    <col min="2749" max="2749" width="16.5703125" style="1" customWidth="1"/>
    <col min="2750" max="2750" width="11.7109375" style="1" customWidth="1"/>
    <col min="2751" max="2995" width="9.140625" style="1"/>
    <col min="2996" max="2996" width="82.42578125" style="1" customWidth="1"/>
    <col min="2997" max="2997" width="8.85546875" style="1" customWidth="1"/>
    <col min="2998" max="2998" width="11.5703125" style="1" customWidth="1"/>
    <col min="2999" max="3000" width="0" style="1" hidden="1" customWidth="1"/>
    <col min="3001" max="3001" width="16.7109375" style="1" customWidth="1"/>
    <col min="3002" max="3002" width="11.7109375" style="1" customWidth="1"/>
    <col min="3003" max="3003" width="16.7109375" style="1" customWidth="1"/>
    <col min="3004" max="3004" width="11.7109375" style="1" customWidth="1"/>
    <col min="3005" max="3005" width="16.5703125" style="1" customWidth="1"/>
    <col min="3006" max="3006" width="11.7109375" style="1" customWidth="1"/>
    <col min="3007" max="3251" width="9.140625" style="1"/>
    <col min="3252" max="3252" width="82.42578125" style="1" customWidth="1"/>
    <col min="3253" max="3253" width="8.85546875" style="1" customWidth="1"/>
    <col min="3254" max="3254" width="11.5703125" style="1" customWidth="1"/>
    <col min="3255" max="3256" width="0" style="1" hidden="1" customWidth="1"/>
    <col min="3257" max="3257" width="16.7109375" style="1" customWidth="1"/>
    <col min="3258" max="3258" width="11.7109375" style="1" customWidth="1"/>
    <col min="3259" max="3259" width="16.7109375" style="1" customWidth="1"/>
    <col min="3260" max="3260" width="11.7109375" style="1" customWidth="1"/>
    <col min="3261" max="3261" width="16.5703125" style="1" customWidth="1"/>
    <col min="3262" max="3262" width="11.7109375" style="1" customWidth="1"/>
    <col min="3263" max="3507" width="9.140625" style="1"/>
    <col min="3508" max="3508" width="82.42578125" style="1" customWidth="1"/>
    <col min="3509" max="3509" width="8.85546875" style="1" customWidth="1"/>
    <col min="3510" max="3510" width="11.5703125" style="1" customWidth="1"/>
    <col min="3511" max="3512" width="0" style="1" hidden="1" customWidth="1"/>
    <col min="3513" max="3513" width="16.7109375" style="1" customWidth="1"/>
    <col min="3514" max="3514" width="11.7109375" style="1" customWidth="1"/>
    <col min="3515" max="3515" width="16.7109375" style="1" customWidth="1"/>
    <col min="3516" max="3516" width="11.7109375" style="1" customWidth="1"/>
    <col min="3517" max="3517" width="16.5703125" style="1" customWidth="1"/>
    <col min="3518" max="3518" width="11.7109375" style="1" customWidth="1"/>
    <col min="3519" max="3763" width="9.140625" style="1"/>
    <col min="3764" max="3764" width="82.42578125" style="1" customWidth="1"/>
    <col min="3765" max="3765" width="8.85546875" style="1" customWidth="1"/>
    <col min="3766" max="3766" width="11.5703125" style="1" customWidth="1"/>
    <col min="3767" max="3768" width="0" style="1" hidden="1" customWidth="1"/>
    <col min="3769" max="3769" width="16.7109375" style="1" customWidth="1"/>
    <col min="3770" max="3770" width="11.7109375" style="1" customWidth="1"/>
    <col min="3771" max="3771" width="16.7109375" style="1" customWidth="1"/>
    <col min="3772" max="3772" width="11.7109375" style="1" customWidth="1"/>
    <col min="3773" max="3773" width="16.5703125" style="1" customWidth="1"/>
    <col min="3774" max="3774" width="11.7109375" style="1" customWidth="1"/>
    <col min="3775" max="4019" width="9.140625" style="1"/>
    <col min="4020" max="4020" width="82.42578125" style="1" customWidth="1"/>
    <col min="4021" max="4021" width="8.85546875" style="1" customWidth="1"/>
    <col min="4022" max="4022" width="11.5703125" style="1" customWidth="1"/>
    <col min="4023" max="4024" width="0" style="1" hidden="1" customWidth="1"/>
    <col min="4025" max="4025" width="16.7109375" style="1" customWidth="1"/>
    <col min="4026" max="4026" width="11.7109375" style="1" customWidth="1"/>
    <col min="4027" max="4027" width="16.7109375" style="1" customWidth="1"/>
    <col min="4028" max="4028" width="11.7109375" style="1" customWidth="1"/>
    <col min="4029" max="4029" width="16.5703125" style="1" customWidth="1"/>
    <col min="4030" max="4030" width="11.7109375" style="1" customWidth="1"/>
    <col min="4031" max="4275" width="9.140625" style="1"/>
    <col min="4276" max="4276" width="82.42578125" style="1" customWidth="1"/>
    <col min="4277" max="4277" width="8.85546875" style="1" customWidth="1"/>
    <col min="4278" max="4278" width="11.5703125" style="1" customWidth="1"/>
    <col min="4279" max="4280" width="0" style="1" hidden="1" customWidth="1"/>
    <col min="4281" max="4281" width="16.7109375" style="1" customWidth="1"/>
    <col min="4282" max="4282" width="11.7109375" style="1" customWidth="1"/>
    <col min="4283" max="4283" width="16.7109375" style="1" customWidth="1"/>
    <col min="4284" max="4284" width="11.7109375" style="1" customWidth="1"/>
    <col min="4285" max="4285" width="16.5703125" style="1" customWidth="1"/>
    <col min="4286" max="4286" width="11.7109375" style="1" customWidth="1"/>
    <col min="4287" max="4531" width="9.140625" style="1"/>
    <col min="4532" max="4532" width="82.42578125" style="1" customWidth="1"/>
    <col min="4533" max="4533" width="8.85546875" style="1" customWidth="1"/>
    <col min="4534" max="4534" width="11.5703125" style="1" customWidth="1"/>
    <col min="4535" max="4536" width="0" style="1" hidden="1" customWidth="1"/>
    <col min="4537" max="4537" width="16.7109375" style="1" customWidth="1"/>
    <col min="4538" max="4538" width="11.7109375" style="1" customWidth="1"/>
    <col min="4539" max="4539" width="16.7109375" style="1" customWidth="1"/>
    <col min="4540" max="4540" width="11.7109375" style="1" customWidth="1"/>
    <col min="4541" max="4541" width="16.5703125" style="1" customWidth="1"/>
    <col min="4542" max="4542" width="11.7109375" style="1" customWidth="1"/>
    <col min="4543" max="4787" width="9.140625" style="1"/>
    <col min="4788" max="4788" width="82.42578125" style="1" customWidth="1"/>
    <col min="4789" max="4789" width="8.85546875" style="1" customWidth="1"/>
    <col min="4790" max="4790" width="11.5703125" style="1" customWidth="1"/>
    <col min="4791" max="4792" width="0" style="1" hidden="1" customWidth="1"/>
    <col min="4793" max="4793" width="16.7109375" style="1" customWidth="1"/>
    <col min="4794" max="4794" width="11.7109375" style="1" customWidth="1"/>
    <col min="4795" max="4795" width="16.7109375" style="1" customWidth="1"/>
    <col min="4796" max="4796" width="11.7109375" style="1" customWidth="1"/>
    <col min="4797" max="4797" width="16.5703125" style="1" customWidth="1"/>
    <col min="4798" max="4798" width="11.7109375" style="1" customWidth="1"/>
    <col min="4799" max="5043" width="9.140625" style="1"/>
    <col min="5044" max="5044" width="82.42578125" style="1" customWidth="1"/>
    <col min="5045" max="5045" width="8.85546875" style="1" customWidth="1"/>
    <col min="5046" max="5046" width="11.5703125" style="1" customWidth="1"/>
    <col min="5047" max="5048" width="0" style="1" hidden="1" customWidth="1"/>
    <col min="5049" max="5049" width="16.7109375" style="1" customWidth="1"/>
    <col min="5050" max="5050" width="11.7109375" style="1" customWidth="1"/>
    <col min="5051" max="5051" width="16.7109375" style="1" customWidth="1"/>
    <col min="5052" max="5052" width="11.7109375" style="1" customWidth="1"/>
    <col min="5053" max="5053" width="16.5703125" style="1" customWidth="1"/>
    <col min="5054" max="5054" width="11.7109375" style="1" customWidth="1"/>
    <col min="5055" max="5299" width="9.140625" style="1"/>
    <col min="5300" max="5300" width="82.42578125" style="1" customWidth="1"/>
    <col min="5301" max="5301" width="8.85546875" style="1" customWidth="1"/>
    <col min="5302" max="5302" width="11.5703125" style="1" customWidth="1"/>
    <col min="5303" max="5304" width="0" style="1" hidden="1" customWidth="1"/>
    <col min="5305" max="5305" width="16.7109375" style="1" customWidth="1"/>
    <col min="5306" max="5306" width="11.7109375" style="1" customWidth="1"/>
    <col min="5307" max="5307" width="16.7109375" style="1" customWidth="1"/>
    <col min="5308" max="5308" width="11.7109375" style="1" customWidth="1"/>
    <col min="5309" max="5309" width="16.5703125" style="1" customWidth="1"/>
    <col min="5310" max="5310" width="11.7109375" style="1" customWidth="1"/>
    <col min="5311" max="5555" width="9.140625" style="1"/>
    <col min="5556" max="5556" width="82.42578125" style="1" customWidth="1"/>
    <col min="5557" max="5557" width="8.85546875" style="1" customWidth="1"/>
    <col min="5558" max="5558" width="11.5703125" style="1" customWidth="1"/>
    <col min="5559" max="5560" width="0" style="1" hidden="1" customWidth="1"/>
    <col min="5561" max="5561" width="16.7109375" style="1" customWidth="1"/>
    <col min="5562" max="5562" width="11.7109375" style="1" customWidth="1"/>
    <col min="5563" max="5563" width="16.7109375" style="1" customWidth="1"/>
    <col min="5564" max="5564" width="11.7109375" style="1" customWidth="1"/>
    <col min="5565" max="5565" width="16.5703125" style="1" customWidth="1"/>
    <col min="5566" max="5566" width="11.7109375" style="1" customWidth="1"/>
    <col min="5567" max="5811" width="9.140625" style="1"/>
    <col min="5812" max="5812" width="82.42578125" style="1" customWidth="1"/>
    <col min="5813" max="5813" width="8.85546875" style="1" customWidth="1"/>
    <col min="5814" max="5814" width="11.5703125" style="1" customWidth="1"/>
    <col min="5815" max="5816" width="0" style="1" hidden="1" customWidth="1"/>
    <col min="5817" max="5817" width="16.7109375" style="1" customWidth="1"/>
    <col min="5818" max="5818" width="11.7109375" style="1" customWidth="1"/>
    <col min="5819" max="5819" width="16.7109375" style="1" customWidth="1"/>
    <col min="5820" max="5820" width="11.7109375" style="1" customWidth="1"/>
    <col min="5821" max="5821" width="16.5703125" style="1" customWidth="1"/>
    <col min="5822" max="5822" width="11.7109375" style="1" customWidth="1"/>
    <col min="5823" max="6067" width="9.140625" style="1"/>
    <col min="6068" max="6068" width="82.42578125" style="1" customWidth="1"/>
    <col min="6069" max="6069" width="8.85546875" style="1" customWidth="1"/>
    <col min="6070" max="6070" width="11.5703125" style="1" customWidth="1"/>
    <col min="6071" max="6072" width="0" style="1" hidden="1" customWidth="1"/>
    <col min="6073" max="6073" width="16.7109375" style="1" customWidth="1"/>
    <col min="6074" max="6074" width="11.7109375" style="1" customWidth="1"/>
    <col min="6075" max="6075" width="16.7109375" style="1" customWidth="1"/>
    <col min="6076" max="6076" width="11.7109375" style="1" customWidth="1"/>
    <col min="6077" max="6077" width="16.5703125" style="1" customWidth="1"/>
    <col min="6078" max="6078" width="11.7109375" style="1" customWidth="1"/>
    <col min="6079" max="6323" width="9.140625" style="1"/>
    <col min="6324" max="6324" width="82.42578125" style="1" customWidth="1"/>
    <col min="6325" max="6325" width="8.85546875" style="1" customWidth="1"/>
    <col min="6326" max="6326" width="11.5703125" style="1" customWidth="1"/>
    <col min="6327" max="6328" width="0" style="1" hidden="1" customWidth="1"/>
    <col min="6329" max="6329" width="16.7109375" style="1" customWidth="1"/>
    <col min="6330" max="6330" width="11.7109375" style="1" customWidth="1"/>
    <col min="6331" max="6331" width="16.7109375" style="1" customWidth="1"/>
    <col min="6332" max="6332" width="11.7109375" style="1" customWidth="1"/>
    <col min="6333" max="6333" width="16.5703125" style="1" customWidth="1"/>
    <col min="6334" max="6334" width="11.7109375" style="1" customWidth="1"/>
    <col min="6335" max="6579" width="9.140625" style="1"/>
    <col min="6580" max="6580" width="82.42578125" style="1" customWidth="1"/>
    <col min="6581" max="6581" width="8.85546875" style="1" customWidth="1"/>
    <col min="6582" max="6582" width="11.5703125" style="1" customWidth="1"/>
    <col min="6583" max="6584" width="0" style="1" hidden="1" customWidth="1"/>
    <col min="6585" max="6585" width="16.7109375" style="1" customWidth="1"/>
    <col min="6586" max="6586" width="11.7109375" style="1" customWidth="1"/>
    <col min="6587" max="6587" width="16.7109375" style="1" customWidth="1"/>
    <col min="6588" max="6588" width="11.7109375" style="1" customWidth="1"/>
    <col min="6589" max="6589" width="16.5703125" style="1" customWidth="1"/>
    <col min="6590" max="6590" width="11.7109375" style="1" customWidth="1"/>
    <col min="6591" max="6835" width="9.140625" style="1"/>
    <col min="6836" max="6836" width="82.42578125" style="1" customWidth="1"/>
    <col min="6837" max="6837" width="8.85546875" style="1" customWidth="1"/>
    <col min="6838" max="6838" width="11.5703125" style="1" customWidth="1"/>
    <col min="6839" max="6840" width="0" style="1" hidden="1" customWidth="1"/>
    <col min="6841" max="6841" width="16.7109375" style="1" customWidth="1"/>
    <col min="6842" max="6842" width="11.7109375" style="1" customWidth="1"/>
    <col min="6843" max="6843" width="16.7109375" style="1" customWidth="1"/>
    <col min="6844" max="6844" width="11.7109375" style="1" customWidth="1"/>
    <col min="6845" max="6845" width="16.5703125" style="1" customWidth="1"/>
    <col min="6846" max="6846" width="11.7109375" style="1" customWidth="1"/>
    <col min="6847" max="7091" width="9.140625" style="1"/>
    <col min="7092" max="7092" width="82.42578125" style="1" customWidth="1"/>
    <col min="7093" max="7093" width="8.85546875" style="1" customWidth="1"/>
    <col min="7094" max="7094" width="11.5703125" style="1" customWidth="1"/>
    <col min="7095" max="7096" width="0" style="1" hidden="1" customWidth="1"/>
    <col min="7097" max="7097" width="16.7109375" style="1" customWidth="1"/>
    <col min="7098" max="7098" width="11.7109375" style="1" customWidth="1"/>
    <col min="7099" max="7099" width="16.7109375" style="1" customWidth="1"/>
    <col min="7100" max="7100" width="11.7109375" style="1" customWidth="1"/>
    <col min="7101" max="7101" width="16.5703125" style="1" customWidth="1"/>
    <col min="7102" max="7102" width="11.7109375" style="1" customWidth="1"/>
    <col min="7103" max="7347" width="9.140625" style="1"/>
    <col min="7348" max="7348" width="82.42578125" style="1" customWidth="1"/>
    <col min="7349" max="7349" width="8.85546875" style="1" customWidth="1"/>
    <col min="7350" max="7350" width="11.5703125" style="1" customWidth="1"/>
    <col min="7351" max="7352" width="0" style="1" hidden="1" customWidth="1"/>
    <col min="7353" max="7353" width="16.7109375" style="1" customWidth="1"/>
    <col min="7354" max="7354" width="11.7109375" style="1" customWidth="1"/>
    <col min="7355" max="7355" width="16.7109375" style="1" customWidth="1"/>
    <col min="7356" max="7356" width="11.7109375" style="1" customWidth="1"/>
    <col min="7357" max="7357" width="16.5703125" style="1" customWidth="1"/>
    <col min="7358" max="7358" width="11.7109375" style="1" customWidth="1"/>
    <col min="7359" max="7603" width="9.140625" style="1"/>
    <col min="7604" max="7604" width="82.42578125" style="1" customWidth="1"/>
    <col min="7605" max="7605" width="8.85546875" style="1" customWidth="1"/>
    <col min="7606" max="7606" width="11.5703125" style="1" customWidth="1"/>
    <col min="7607" max="7608" width="0" style="1" hidden="1" customWidth="1"/>
    <col min="7609" max="7609" width="16.7109375" style="1" customWidth="1"/>
    <col min="7610" max="7610" width="11.7109375" style="1" customWidth="1"/>
    <col min="7611" max="7611" width="16.7109375" style="1" customWidth="1"/>
    <col min="7612" max="7612" width="11.7109375" style="1" customWidth="1"/>
    <col min="7613" max="7613" width="16.5703125" style="1" customWidth="1"/>
    <col min="7614" max="7614" width="11.7109375" style="1" customWidth="1"/>
    <col min="7615" max="7859" width="9.140625" style="1"/>
    <col min="7860" max="7860" width="82.42578125" style="1" customWidth="1"/>
    <col min="7861" max="7861" width="8.85546875" style="1" customWidth="1"/>
    <col min="7862" max="7862" width="11.5703125" style="1" customWidth="1"/>
    <col min="7863" max="7864" width="0" style="1" hidden="1" customWidth="1"/>
    <col min="7865" max="7865" width="16.7109375" style="1" customWidth="1"/>
    <col min="7866" max="7866" width="11.7109375" style="1" customWidth="1"/>
    <col min="7867" max="7867" width="16.7109375" style="1" customWidth="1"/>
    <col min="7868" max="7868" width="11.7109375" style="1" customWidth="1"/>
    <col min="7869" max="7869" width="16.5703125" style="1" customWidth="1"/>
    <col min="7870" max="7870" width="11.7109375" style="1" customWidth="1"/>
    <col min="7871" max="8115" width="9.140625" style="1"/>
    <col min="8116" max="8116" width="82.42578125" style="1" customWidth="1"/>
    <col min="8117" max="8117" width="8.85546875" style="1" customWidth="1"/>
    <col min="8118" max="8118" width="11.5703125" style="1" customWidth="1"/>
    <col min="8119" max="8120" width="0" style="1" hidden="1" customWidth="1"/>
    <col min="8121" max="8121" width="16.7109375" style="1" customWidth="1"/>
    <col min="8122" max="8122" width="11.7109375" style="1" customWidth="1"/>
    <col min="8123" max="8123" width="16.7109375" style="1" customWidth="1"/>
    <col min="8124" max="8124" width="11.7109375" style="1" customWidth="1"/>
    <col min="8125" max="8125" width="16.5703125" style="1" customWidth="1"/>
    <col min="8126" max="8126" width="11.7109375" style="1" customWidth="1"/>
    <col min="8127" max="8371" width="9.140625" style="1"/>
    <col min="8372" max="8372" width="82.42578125" style="1" customWidth="1"/>
    <col min="8373" max="8373" width="8.85546875" style="1" customWidth="1"/>
    <col min="8374" max="8374" width="11.5703125" style="1" customWidth="1"/>
    <col min="8375" max="8376" width="0" style="1" hidden="1" customWidth="1"/>
    <col min="8377" max="8377" width="16.7109375" style="1" customWidth="1"/>
    <col min="8378" max="8378" width="11.7109375" style="1" customWidth="1"/>
    <col min="8379" max="8379" width="16.7109375" style="1" customWidth="1"/>
    <col min="8380" max="8380" width="11.7109375" style="1" customWidth="1"/>
    <col min="8381" max="8381" width="16.5703125" style="1" customWidth="1"/>
    <col min="8382" max="8382" width="11.7109375" style="1" customWidth="1"/>
    <col min="8383" max="8627" width="9.140625" style="1"/>
    <col min="8628" max="8628" width="82.42578125" style="1" customWidth="1"/>
    <col min="8629" max="8629" width="8.85546875" style="1" customWidth="1"/>
    <col min="8630" max="8630" width="11.5703125" style="1" customWidth="1"/>
    <col min="8631" max="8632" width="0" style="1" hidden="1" customWidth="1"/>
    <col min="8633" max="8633" width="16.7109375" style="1" customWidth="1"/>
    <col min="8634" max="8634" width="11.7109375" style="1" customWidth="1"/>
    <col min="8635" max="8635" width="16.7109375" style="1" customWidth="1"/>
    <col min="8636" max="8636" width="11.7109375" style="1" customWidth="1"/>
    <col min="8637" max="8637" width="16.5703125" style="1" customWidth="1"/>
    <col min="8638" max="8638" width="11.7109375" style="1" customWidth="1"/>
    <col min="8639" max="8883" width="9.140625" style="1"/>
    <col min="8884" max="8884" width="82.42578125" style="1" customWidth="1"/>
    <col min="8885" max="8885" width="8.85546875" style="1" customWidth="1"/>
    <col min="8886" max="8886" width="11.5703125" style="1" customWidth="1"/>
    <col min="8887" max="8888" width="0" style="1" hidden="1" customWidth="1"/>
    <col min="8889" max="8889" width="16.7109375" style="1" customWidth="1"/>
    <col min="8890" max="8890" width="11.7109375" style="1" customWidth="1"/>
    <col min="8891" max="8891" width="16.7109375" style="1" customWidth="1"/>
    <col min="8892" max="8892" width="11.7109375" style="1" customWidth="1"/>
    <col min="8893" max="8893" width="16.5703125" style="1" customWidth="1"/>
    <col min="8894" max="8894" width="11.7109375" style="1" customWidth="1"/>
    <col min="8895" max="9139" width="9.140625" style="1"/>
    <col min="9140" max="9140" width="82.42578125" style="1" customWidth="1"/>
    <col min="9141" max="9141" width="8.85546875" style="1" customWidth="1"/>
    <col min="9142" max="9142" width="11.5703125" style="1" customWidth="1"/>
    <col min="9143" max="9144" width="0" style="1" hidden="1" customWidth="1"/>
    <col min="9145" max="9145" width="16.7109375" style="1" customWidth="1"/>
    <col min="9146" max="9146" width="11.7109375" style="1" customWidth="1"/>
    <col min="9147" max="9147" width="16.7109375" style="1" customWidth="1"/>
    <col min="9148" max="9148" width="11.7109375" style="1" customWidth="1"/>
    <col min="9149" max="9149" width="16.5703125" style="1" customWidth="1"/>
    <col min="9150" max="9150" width="11.7109375" style="1" customWidth="1"/>
    <col min="9151" max="9395" width="9.140625" style="1"/>
    <col min="9396" max="9396" width="82.42578125" style="1" customWidth="1"/>
    <col min="9397" max="9397" width="8.85546875" style="1" customWidth="1"/>
    <col min="9398" max="9398" width="11.5703125" style="1" customWidth="1"/>
    <col min="9399" max="9400" width="0" style="1" hidden="1" customWidth="1"/>
    <col min="9401" max="9401" width="16.7109375" style="1" customWidth="1"/>
    <col min="9402" max="9402" width="11.7109375" style="1" customWidth="1"/>
    <col min="9403" max="9403" width="16.7109375" style="1" customWidth="1"/>
    <col min="9404" max="9404" width="11.7109375" style="1" customWidth="1"/>
    <col min="9405" max="9405" width="16.5703125" style="1" customWidth="1"/>
    <col min="9406" max="9406" width="11.7109375" style="1" customWidth="1"/>
    <col min="9407" max="9651" width="9.140625" style="1"/>
    <col min="9652" max="9652" width="82.42578125" style="1" customWidth="1"/>
    <col min="9653" max="9653" width="8.85546875" style="1" customWidth="1"/>
    <col min="9654" max="9654" width="11.5703125" style="1" customWidth="1"/>
    <col min="9655" max="9656" width="0" style="1" hidden="1" customWidth="1"/>
    <col min="9657" max="9657" width="16.7109375" style="1" customWidth="1"/>
    <col min="9658" max="9658" width="11.7109375" style="1" customWidth="1"/>
    <col min="9659" max="9659" width="16.7109375" style="1" customWidth="1"/>
    <col min="9660" max="9660" width="11.7109375" style="1" customWidth="1"/>
    <col min="9661" max="9661" width="16.5703125" style="1" customWidth="1"/>
    <col min="9662" max="9662" width="11.7109375" style="1" customWidth="1"/>
    <col min="9663" max="9907" width="9.140625" style="1"/>
    <col min="9908" max="9908" width="82.42578125" style="1" customWidth="1"/>
    <col min="9909" max="9909" width="8.85546875" style="1" customWidth="1"/>
    <col min="9910" max="9910" width="11.5703125" style="1" customWidth="1"/>
    <col min="9911" max="9912" width="0" style="1" hidden="1" customWidth="1"/>
    <col min="9913" max="9913" width="16.7109375" style="1" customWidth="1"/>
    <col min="9914" max="9914" width="11.7109375" style="1" customWidth="1"/>
    <col min="9915" max="9915" width="16.7109375" style="1" customWidth="1"/>
    <col min="9916" max="9916" width="11.7109375" style="1" customWidth="1"/>
    <col min="9917" max="9917" width="16.5703125" style="1" customWidth="1"/>
    <col min="9918" max="9918" width="11.7109375" style="1" customWidth="1"/>
    <col min="9919" max="10163" width="9.140625" style="1"/>
    <col min="10164" max="10164" width="82.42578125" style="1" customWidth="1"/>
    <col min="10165" max="10165" width="8.85546875" style="1" customWidth="1"/>
    <col min="10166" max="10166" width="11.5703125" style="1" customWidth="1"/>
    <col min="10167" max="10168" width="0" style="1" hidden="1" customWidth="1"/>
    <col min="10169" max="10169" width="16.7109375" style="1" customWidth="1"/>
    <col min="10170" max="10170" width="11.7109375" style="1" customWidth="1"/>
    <col min="10171" max="10171" width="16.7109375" style="1" customWidth="1"/>
    <col min="10172" max="10172" width="11.7109375" style="1" customWidth="1"/>
    <col min="10173" max="10173" width="16.5703125" style="1" customWidth="1"/>
    <col min="10174" max="10174" width="11.7109375" style="1" customWidth="1"/>
    <col min="10175" max="10419" width="9.140625" style="1"/>
    <col min="10420" max="10420" width="82.42578125" style="1" customWidth="1"/>
    <col min="10421" max="10421" width="8.85546875" style="1" customWidth="1"/>
    <col min="10422" max="10422" width="11.5703125" style="1" customWidth="1"/>
    <col min="10423" max="10424" width="0" style="1" hidden="1" customWidth="1"/>
    <col min="10425" max="10425" width="16.7109375" style="1" customWidth="1"/>
    <col min="10426" max="10426" width="11.7109375" style="1" customWidth="1"/>
    <col min="10427" max="10427" width="16.7109375" style="1" customWidth="1"/>
    <col min="10428" max="10428" width="11.7109375" style="1" customWidth="1"/>
    <col min="10429" max="10429" width="16.5703125" style="1" customWidth="1"/>
    <col min="10430" max="10430" width="11.7109375" style="1" customWidth="1"/>
    <col min="10431" max="10675" width="9.140625" style="1"/>
    <col min="10676" max="10676" width="82.42578125" style="1" customWidth="1"/>
    <col min="10677" max="10677" width="8.85546875" style="1" customWidth="1"/>
    <col min="10678" max="10678" width="11.5703125" style="1" customWidth="1"/>
    <col min="10679" max="10680" width="0" style="1" hidden="1" customWidth="1"/>
    <col min="10681" max="10681" width="16.7109375" style="1" customWidth="1"/>
    <col min="10682" max="10682" width="11.7109375" style="1" customWidth="1"/>
    <col min="10683" max="10683" width="16.7109375" style="1" customWidth="1"/>
    <col min="10684" max="10684" width="11.7109375" style="1" customWidth="1"/>
    <col min="10685" max="10685" width="16.5703125" style="1" customWidth="1"/>
    <col min="10686" max="10686" width="11.7109375" style="1" customWidth="1"/>
    <col min="10687" max="10931" width="9.140625" style="1"/>
    <col min="10932" max="10932" width="82.42578125" style="1" customWidth="1"/>
    <col min="10933" max="10933" width="8.85546875" style="1" customWidth="1"/>
    <col min="10934" max="10934" width="11.5703125" style="1" customWidth="1"/>
    <col min="10935" max="10936" width="0" style="1" hidden="1" customWidth="1"/>
    <col min="10937" max="10937" width="16.7109375" style="1" customWidth="1"/>
    <col min="10938" max="10938" width="11.7109375" style="1" customWidth="1"/>
    <col min="10939" max="10939" width="16.7109375" style="1" customWidth="1"/>
    <col min="10940" max="10940" width="11.7109375" style="1" customWidth="1"/>
    <col min="10941" max="10941" width="16.5703125" style="1" customWidth="1"/>
    <col min="10942" max="10942" width="11.7109375" style="1" customWidth="1"/>
    <col min="10943" max="11187" width="9.140625" style="1"/>
    <col min="11188" max="11188" width="82.42578125" style="1" customWidth="1"/>
    <col min="11189" max="11189" width="8.85546875" style="1" customWidth="1"/>
    <col min="11190" max="11190" width="11.5703125" style="1" customWidth="1"/>
    <col min="11191" max="11192" width="0" style="1" hidden="1" customWidth="1"/>
    <col min="11193" max="11193" width="16.7109375" style="1" customWidth="1"/>
    <col min="11194" max="11194" width="11.7109375" style="1" customWidth="1"/>
    <col min="11195" max="11195" width="16.7109375" style="1" customWidth="1"/>
    <col min="11196" max="11196" width="11.7109375" style="1" customWidth="1"/>
    <col min="11197" max="11197" width="16.5703125" style="1" customWidth="1"/>
    <col min="11198" max="11198" width="11.7109375" style="1" customWidth="1"/>
    <col min="11199" max="11443" width="9.140625" style="1"/>
    <col min="11444" max="11444" width="82.42578125" style="1" customWidth="1"/>
    <col min="11445" max="11445" width="8.85546875" style="1" customWidth="1"/>
    <col min="11446" max="11446" width="11.5703125" style="1" customWidth="1"/>
    <col min="11447" max="11448" width="0" style="1" hidden="1" customWidth="1"/>
    <col min="11449" max="11449" width="16.7109375" style="1" customWidth="1"/>
    <col min="11450" max="11450" width="11.7109375" style="1" customWidth="1"/>
    <col min="11451" max="11451" width="16.7109375" style="1" customWidth="1"/>
    <col min="11452" max="11452" width="11.7109375" style="1" customWidth="1"/>
    <col min="11453" max="11453" width="16.5703125" style="1" customWidth="1"/>
    <col min="11454" max="11454" width="11.7109375" style="1" customWidth="1"/>
    <col min="11455" max="11699" width="9.140625" style="1"/>
    <col min="11700" max="11700" width="82.42578125" style="1" customWidth="1"/>
    <col min="11701" max="11701" width="8.85546875" style="1" customWidth="1"/>
    <col min="11702" max="11702" width="11.5703125" style="1" customWidth="1"/>
    <col min="11703" max="11704" width="0" style="1" hidden="1" customWidth="1"/>
    <col min="11705" max="11705" width="16.7109375" style="1" customWidth="1"/>
    <col min="11706" max="11706" width="11.7109375" style="1" customWidth="1"/>
    <col min="11707" max="11707" width="16.7109375" style="1" customWidth="1"/>
    <col min="11708" max="11708" width="11.7109375" style="1" customWidth="1"/>
    <col min="11709" max="11709" width="16.5703125" style="1" customWidth="1"/>
    <col min="11710" max="11710" width="11.7109375" style="1" customWidth="1"/>
    <col min="11711" max="11955" width="9.140625" style="1"/>
    <col min="11956" max="11956" width="82.42578125" style="1" customWidth="1"/>
    <col min="11957" max="11957" width="8.85546875" style="1" customWidth="1"/>
    <col min="11958" max="11958" width="11.5703125" style="1" customWidth="1"/>
    <col min="11959" max="11960" width="0" style="1" hidden="1" customWidth="1"/>
    <col min="11961" max="11961" width="16.7109375" style="1" customWidth="1"/>
    <col min="11962" max="11962" width="11.7109375" style="1" customWidth="1"/>
    <col min="11963" max="11963" width="16.7109375" style="1" customWidth="1"/>
    <col min="11964" max="11964" width="11.7109375" style="1" customWidth="1"/>
    <col min="11965" max="11965" width="16.5703125" style="1" customWidth="1"/>
    <col min="11966" max="11966" width="11.7109375" style="1" customWidth="1"/>
    <col min="11967" max="12211" width="9.140625" style="1"/>
    <col min="12212" max="12212" width="82.42578125" style="1" customWidth="1"/>
    <col min="12213" max="12213" width="8.85546875" style="1" customWidth="1"/>
    <col min="12214" max="12214" width="11.5703125" style="1" customWidth="1"/>
    <col min="12215" max="12216" width="0" style="1" hidden="1" customWidth="1"/>
    <col min="12217" max="12217" width="16.7109375" style="1" customWidth="1"/>
    <col min="12218" max="12218" width="11.7109375" style="1" customWidth="1"/>
    <col min="12219" max="12219" width="16.7109375" style="1" customWidth="1"/>
    <col min="12220" max="12220" width="11.7109375" style="1" customWidth="1"/>
    <col min="12221" max="12221" width="16.5703125" style="1" customWidth="1"/>
    <col min="12222" max="12222" width="11.7109375" style="1" customWidth="1"/>
    <col min="12223" max="12467" width="9.140625" style="1"/>
    <col min="12468" max="12468" width="82.42578125" style="1" customWidth="1"/>
    <col min="12469" max="12469" width="8.85546875" style="1" customWidth="1"/>
    <col min="12470" max="12470" width="11.5703125" style="1" customWidth="1"/>
    <col min="12471" max="12472" width="0" style="1" hidden="1" customWidth="1"/>
    <col min="12473" max="12473" width="16.7109375" style="1" customWidth="1"/>
    <col min="12474" max="12474" width="11.7109375" style="1" customWidth="1"/>
    <col min="12475" max="12475" width="16.7109375" style="1" customWidth="1"/>
    <col min="12476" max="12476" width="11.7109375" style="1" customWidth="1"/>
    <col min="12477" max="12477" width="16.5703125" style="1" customWidth="1"/>
    <col min="12478" max="12478" width="11.7109375" style="1" customWidth="1"/>
    <col min="12479" max="12723" width="9.140625" style="1"/>
    <col min="12724" max="12724" width="82.42578125" style="1" customWidth="1"/>
    <col min="12725" max="12725" width="8.85546875" style="1" customWidth="1"/>
    <col min="12726" max="12726" width="11.5703125" style="1" customWidth="1"/>
    <col min="12727" max="12728" width="0" style="1" hidden="1" customWidth="1"/>
    <col min="12729" max="12729" width="16.7109375" style="1" customWidth="1"/>
    <col min="12730" max="12730" width="11.7109375" style="1" customWidth="1"/>
    <col min="12731" max="12731" width="16.7109375" style="1" customWidth="1"/>
    <col min="12732" max="12732" width="11.7109375" style="1" customWidth="1"/>
    <col min="12733" max="12733" width="16.5703125" style="1" customWidth="1"/>
    <col min="12734" max="12734" width="11.7109375" style="1" customWidth="1"/>
    <col min="12735" max="12979" width="9.140625" style="1"/>
    <col min="12980" max="12980" width="82.42578125" style="1" customWidth="1"/>
    <col min="12981" max="12981" width="8.85546875" style="1" customWidth="1"/>
    <col min="12982" max="12982" width="11.5703125" style="1" customWidth="1"/>
    <col min="12983" max="12984" width="0" style="1" hidden="1" customWidth="1"/>
    <col min="12985" max="12985" width="16.7109375" style="1" customWidth="1"/>
    <col min="12986" max="12986" width="11.7109375" style="1" customWidth="1"/>
    <col min="12987" max="12987" width="16.7109375" style="1" customWidth="1"/>
    <col min="12988" max="12988" width="11.7109375" style="1" customWidth="1"/>
    <col min="12989" max="12989" width="16.5703125" style="1" customWidth="1"/>
    <col min="12990" max="12990" width="11.7109375" style="1" customWidth="1"/>
    <col min="12991" max="13235" width="9.140625" style="1"/>
    <col min="13236" max="13236" width="82.42578125" style="1" customWidth="1"/>
    <col min="13237" max="13237" width="8.85546875" style="1" customWidth="1"/>
    <col min="13238" max="13238" width="11.5703125" style="1" customWidth="1"/>
    <col min="13239" max="13240" width="0" style="1" hidden="1" customWidth="1"/>
    <col min="13241" max="13241" width="16.7109375" style="1" customWidth="1"/>
    <col min="13242" max="13242" width="11.7109375" style="1" customWidth="1"/>
    <col min="13243" max="13243" width="16.7109375" style="1" customWidth="1"/>
    <col min="13244" max="13244" width="11.7109375" style="1" customWidth="1"/>
    <col min="13245" max="13245" width="16.5703125" style="1" customWidth="1"/>
    <col min="13246" max="13246" width="11.7109375" style="1" customWidth="1"/>
    <col min="13247" max="13491" width="9.140625" style="1"/>
    <col min="13492" max="13492" width="82.42578125" style="1" customWidth="1"/>
    <col min="13493" max="13493" width="8.85546875" style="1" customWidth="1"/>
    <col min="13494" max="13494" width="11.5703125" style="1" customWidth="1"/>
    <col min="13495" max="13496" width="0" style="1" hidden="1" customWidth="1"/>
    <col min="13497" max="13497" width="16.7109375" style="1" customWidth="1"/>
    <col min="13498" max="13498" width="11.7109375" style="1" customWidth="1"/>
    <col min="13499" max="13499" width="16.7109375" style="1" customWidth="1"/>
    <col min="13500" max="13500" width="11.7109375" style="1" customWidth="1"/>
    <col min="13501" max="13501" width="16.5703125" style="1" customWidth="1"/>
    <col min="13502" max="13502" width="11.7109375" style="1" customWidth="1"/>
    <col min="13503" max="13747" width="9.140625" style="1"/>
    <col min="13748" max="13748" width="82.42578125" style="1" customWidth="1"/>
    <col min="13749" max="13749" width="8.85546875" style="1" customWidth="1"/>
    <col min="13750" max="13750" width="11.5703125" style="1" customWidth="1"/>
    <col min="13751" max="13752" width="0" style="1" hidden="1" customWidth="1"/>
    <col min="13753" max="13753" width="16.7109375" style="1" customWidth="1"/>
    <col min="13754" max="13754" width="11.7109375" style="1" customWidth="1"/>
    <col min="13755" max="13755" width="16.7109375" style="1" customWidth="1"/>
    <col min="13756" max="13756" width="11.7109375" style="1" customWidth="1"/>
    <col min="13757" max="13757" width="16.5703125" style="1" customWidth="1"/>
    <col min="13758" max="13758" width="11.7109375" style="1" customWidth="1"/>
    <col min="13759" max="14003" width="9.140625" style="1"/>
    <col min="14004" max="14004" width="82.42578125" style="1" customWidth="1"/>
    <col min="14005" max="14005" width="8.85546875" style="1" customWidth="1"/>
    <col min="14006" max="14006" width="11.5703125" style="1" customWidth="1"/>
    <col min="14007" max="14008" width="0" style="1" hidden="1" customWidth="1"/>
    <col min="14009" max="14009" width="16.7109375" style="1" customWidth="1"/>
    <col min="14010" max="14010" width="11.7109375" style="1" customWidth="1"/>
    <col min="14011" max="14011" width="16.7109375" style="1" customWidth="1"/>
    <col min="14012" max="14012" width="11.7109375" style="1" customWidth="1"/>
    <col min="14013" max="14013" width="16.5703125" style="1" customWidth="1"/>
    <col min="14014" max="14014" width="11.7109375" style="1" customWidth="1"/>
    <col min="14015" max="14259" width="9.140625" style="1"/>
    <col min="14260" max="14260" width="82.42578125" style="1" customWidth="1"/>
    <col min="14261" max="14261" width="8.85546875" style="1" customWidth="1"/>
    <col min="14262" max="14262" width="11.5703125" style="1" customWidth="1"/>
    <col min="14263" max="14264" width="0" style="1" hidden="1" customWidth="1"/>
    <col min="14265" max="14265" width="16.7109375" style="1" customWidth="1"/>
    <col min="14266" max="14266" width="11.7109375" style="1" customWidth="1"/>
    <col min="14267" max="14267" width="16.7109375" style="1" customWidth="1"/>
    <col min="14268" max="14268" width="11.7109375" style="1" customWidth="1"/>
    <col min="14269" max="14269" width="16.5703125" style="1" customWidth="1"/>
    <col min="14270" max="14270" width="11.7109375" style="1" customWidth="1"/>
    <col min="14271" max="14515" width="9.140625" style="1"/>
    <col min="14516" max="14516" width="82.42578125" style="1" customWidth="1"/>
    <col min="14517" max="14517" width="8.85546875" style="1" customWidth="1"/>
    <col min="14518" max="14518" width="11.5703125" style="1" customWidth="1"/>
    <col min="14519" max="14520" width="0" style="1" hidden="1" customWidth="1"/>
    <col min="14521" max="14521" width="16.7109375" style="1" customWidth="1"/>
    <col min="14522" max="14522" width="11.7109375" style="1" customWidth="1"/>
    <col min="14523" max="14523" width="16.7109375" style="1" customWidth="1"/>
    <col min="14524" max="14524" width="11.7109375" style="1" customWidth="1"/>
    <col min="14525" max="14525" width="16.5703125" style="1" customWidth="1"/>
    <col min="14526" max="14526" width="11.7109375" style="1" customWidth="1"/>
    <col min="14527" max="14771" width="9.140625" style="1"/>
    <col min="14772" max="14772" width="82.42578125" style="1" customWidth="1"/>
    <col min="14773" max="14773" width="8.85546875" style="1" customWidth="1"/>
    <col min="14774" max="14774" width="11.5703125" style="1" customWidth="1"/>
    <col min="14775" max="14776" width="0" style="1" hidden="1" customWidth="1"/>
    <col min="14777" max="14777" width="16.7109375" style="1" customWidth="1"/>
    <col min="14778" max="14778" width="11.7109375" style="1" customWidth="1"/>
    <col min="14779" max="14779" width="16.7109375" style="1" customWidth="1"/>
    <col min="14780" max="14780" width="11.7109375" style="1" customWidth="1"/>
    <col min="14781" max="14781" width="16.5703125" style="1" customWidth="1"/>
    <col min="14782" max="14782" width="11.7109375" style="1" customWidth="1"/>
    <col min="14783" max="15027" width="9.140625" style="1"/>
    <col min="15028" max="15028" width="82.42578125" style="1" customWidth="1"/>
    <col min="15029" max="15029" width="8.85546875" style="1" customWidth="1"/>
    <col min="15030" max="15030" width="11.5703125" style="1" customWidth="1"/>
    <col min="15031" max="15032" width="0" style="1" hidden="1" customWidth="1"/>
    <col min="15033" max="15033" width="16.7109375" style="1" customWidth="1"/>
    <col min="15034" max="15034" width="11.7109375" style="1" customWidth="1"/>
    <col min="15035" max="15035" width="16.7109375" style="1" customWidth="1"/>
    <col min="15036" max="15036" width="11.7109375" style="1" customWidth="1"/>
    <col min="15037" max="15037" width="16.5703125" style="1" customWidth="1"/>
    <col min="15038" max="15038" width="11.7109375" style="1" customWidth="1"/>
    <col min="15039" max="15283" width="9.140625" style="1"/>
    <col min="15284" max="15284" width="82.42578125" style="1" customWidth="1"/>
    <col min="15285" max="15285" width="8.85546875" style="1" customWidth="1"/>
    <col min="15286" max="15286" width="11.5703125" style="1" customWidth="1"/>
    <col min="15287" max="15288" width="0" style="1" hidden="1" customWidth="1"/>
    <col min="15289" max="15289" width="16.7109375" style="1" customWidth="1"/>
    <col min="15290" max="15290" width="11.7109375" style="1" customWidth="1"/>
    <col min="15291" max="15291" width="16.7109375" style="1" customWidth="1"/>
    <col min="15292" max="15292" width="11.7109375" style="1" customWidth="1"/>
    <col min="15293" max="15293" width="16.5703125" style="1" customWidth="1"/>
    <col min="15294" max="15294" width="11.7109375" style="1" customWidth="1"/>
    <col min="15295" max="15539" width="9.140625" style="1"/>
    <col min="15540" max="15540" width="82.42578125" style="1" customWidth="1"/>
    <col min="15541" max="15541" width="8.85546875" style="1" customWidth="1"/>
    <col min="15542" max="15542" width="11.5703125" style="1" customWidth="1"/>
    <col min="15543" max="15544" width="0" style="1" hidden="1" customWidth="1"/>
    <col min="15545" max="15545" width="16.7109375" style="1" customWidth="1"/>
    <col min="15546" max="15546" width="11.7109375" style="1" customWidth="1"/>
    <col min="15547" max="15547" width="16.7109375" style="1" customWidth="1"/>
    <col min="15548" max="15548" width="11.7109375" style="1" customWidth="1"/>
    <col min="15549" max="15549" width="16.5703125" style="1" customWidth="1"/>
    <col min="15550" max="15550" width="11.7109375" style="1" customWidth="1"/>
    <col min="15551" max="15795" width="9.140625" style="1"/>
    <col min="15796" max="15796" width="82.42578125" style="1" customWidth="1"/>
    <col min="15797" max="15797" width="8.85546875" style="1" customWidth="1"/>
    <col min="15798" max="15798" width="11.5703125" style="1" customWidth="1"/>
    <col min="15799" max="15800" width="0" style="1" hidden="1" customWidth="1"/>
    <col min="15801" max="15801" width="16.7109375" style="1" customWidth="1"/>
    <col min="15802" max="15802" width="11.7109375" style="1" customWidth="1"/>
    <col min="15803" max="15803" width="16.7109375" style="1" customWidth="1"/>
    <col min="15804" max="15804" width="11.7109375" style="1" customWidth="1"/>
    <col min="15805" max="15805" width="16.5703125" style="1" customWidth="1"/>
    <col min="15806" max="15806" width="11.7109375" style="1" customWidth="1"/>
    <col min="15807" max="16051" width="9.140625" style="1"/>
    <col min="16052" max="16052" width="82.42578125" style="1" customWidth="1"/>
    <col min="16053" max="16053" width="8.85546875" style="1" customWidth="1"/>
    <col min="16054" max="16054" width="11.5703125" style="1" customWidth="1"/>
    <col min="16055" max="16056" width="0" style="1" hidden="1" customWidth="1"/>
    <col min="16057" max="16057" width="16.7109375" style="1" customWidth="1"/>
    <col min="16058" max="16058" width="11.7109375" style="1" customWidth="1"/>
    <col min="16059" max="16059" width="16.7109375" style="1" customWidth="1"/>
    <col min="16060" max="16060" width="11.7109375" style="1" customWidth="1"/>
    <col min="16061" max="16061" width="16.5703125" style="1" customWidth="1"/>
    <col min="16062" max="16062" width="11.7109375" style="1" customWidth="1"/>
    <col min="16063" max="16384" width="9.140625" style="1"/>
  </cols>
  <sheetData>
    <row r="1" spans="1:17" ht="20.25" customHeight="1" x14ac:dyDescent="0.25">
      <c r="A1" s="147" t="s">
        <v>71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7" ht="21.75" customHeight="1" thickBot="1" x14ac:dyDescent="0.3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17" ht="66" customHeight="1" x14ac:dyDescent="0.25">
      <c r="A3" s="148" t="s">
        <v>0</v>
      </c>
      <c r="B3" s="150" t="s">
        <v>1</v>
      </c>
      <c r="C3" s="152" t="s">
        <v>2</v>
      </c>
      <c r="D3" s="154" t="s">
        <v>3</v>
      </c>
      <c r="E3" s="156" t="s">
        <v>4</v>
      </c>
      <c r="F3" s="157"/>
      <c r="G3" s="158" t="s">
        <v>5</v>
      </c>
      <c r="H3" s="157"/>
      <c r="I3" s="156" t="s">
        <v>6</v>
      </c>
      <c r="J3" s="157"/>
      <c r="K3" s="156" t="s">
        <v>7</v>
      </c>
      <c r="L3" s="157"/>
      <c r="M3" s="156" t="s">
        <v>8</v>
      </c>
      <c r="N3" s="157"/>
      <c r="O3" s="156" t="s">
        <v>9</v>
      </c>
      <c r="P3" s="157"/>
    </row>
    <row r="4" spans="1:17" ht="24.75" thickBot="1" x14ac:dyDescent="0.3">
      <c r="A4" s="149"/>
      <c r="B4" s="151"/>
      <c r="C4" s="153"/>
      <c r="D4" s="155"/>
      <c r="E4" s="2" t="s">
        <v>10</v>
      </c>
      <c r="F4" s="3" t="s">
        <v>11</v>
      </c>
      <c r="G4" s="4" t="s">
        <v>10</v>
      </c>
      <c r="H4" s="3" t="s">
        <v>11</v>
      </c>
      <c r="I4" s="2" t="s">
        <v>10</v>
      </c>
      <c r="J4" s="3" t="s">
        <v>11</v>
      </c>
      <c r="K4" s="2" t="s">
        <v>10</v>
      </c>
      <c r="L4" s="3" t="s">
        <v>11</v>
      </c>
      <c r="M4" s="2" t="s">
        <v>10</v>
      </c>
      <c r="N4" s="3" t="s">
        <v>11</v>
      </c>
      <c r="O4" s="2" t="s">
        <v>10</v>
      </c>
      <c r="P4" s="3" t="s">
        <v>11</v>
      </c>
    </row>
    <row r="5" spans="1:17" ht="24" x14ac:dyDescent="0.25">
      <c r="A5" s="5" t="s">
        <v>12</v>
      </c>
      <c r="B5" s="6" t="s">
        <v>13</v>
      </c>
      <c r="C5" s="7"/>
      <c r="D5" s="8" t="s">
        <v>14</v>
      </c>
      <c r="E5" s="146">
        <v>192.68701700000003</v>
      </c>
      <c r="F5" s="9"/>
      <c r="G5" s="10">
        <v>1.0000000000000001E-5</v>
      </c>
      <c r="H5" s="11"/>
      <c r="I5" s="12">
        <v>1.0000000000000001E-5</v>
      </c>
      <c r="J5" s="13"/>
      <c r="K5" s="14">
        <v>0.770231</v>
      </c>
      <c r="L5" s="13"/>
      <c r="M5" s="14">
        <v>13.697628000000002</v>
      </c>
      <c r="N5" s="13"/>
      <c r="O5" s="14">
        <v>178.21913800000002</v>
      </c>
      <c r="P5" s="9"/>
      <c r="Q5" s="15"/>
    </row>
    <row r="6" spans="1:17" s="29" customFormat="1" ht="40.5" outlineLevel="1" x14ac:dyDescent="0.25">
      <c r="A6" s="16">
        <v>2</v>
      </c>
      <c r="B6" s="17" t="s">
        <v>15</v>
      </c>
      <c r="C6" s="18" t="s">
        <v>16</v>
      </c>
      <c r="D6" s="19" t="s">
        <v>14</v>
      </c>
      <c r="E6" s="20">
        <v>192.68699700000002</v>
      </c>
      <c r="F6" s="21"/>
      <c r="G6" s="22"/>
      <c r="H6" s="23"/>
      <c r="I6" s="24"/>
      <c r="J6" s="25"/>
      <c r="K6" s="26">
        <v>0.770231</v>
      </c>
      <c r="L6" s="27"/>
      <c r="M6" s="26">
        <v>13.697628</v>
      </c>
      <c r="N6" s="27"/>
      <c r="O6" s="26">
        <v>178.21913799999999</v>
      </c>
      <c r="P6" s="25"/>
      <c r="Q6" s="28"/>
    </row>
    <row r="7" spans="1:17" s="40" customFormat="1" ht="25.5" outlineLevel="1" x14ac:dyDescent="0.25">
      <c r="A7" s="30" t="s">
        <v>17</v>
      </c>
      <c r="B7" s="31" t="s">
        <v>18</v>
      </c>
      <c r="C7" s="32" t="s">
        <v>19</v>
      </c>
      <c r="D7" s="33" t="s">
        <v>20</v>
      </c>
      <c r="E7" s="34">
        <v>0.770231</v>
      </c>
      <c r="F7" s="35"/>
      <c r="G7" s="36"/>
      <c r="H7" s="37"/>
      <c r="I7" s="38"/>
      <c r="J7" s="37"/>
      <c r="K7" s="38">
        <v>0.770231</v>
      </c>
      <c r="L7" s="39"/>
      <c r="M7" s="38"/>
      <c r="N7" s="39"/>
      <c r="O7" s="38"/>
      <c r="P7" s="37"/>
    </row>
    <row r="8" spans="1:17" ht="25.5" outlineLevel="1" x14ac:dyDescent="0.25">
      <c r="A8" s="30" t="s">
        <v>21</v>
      </c>
      <c r="B8" s="31" t="s">
        <v>22</v>
      </c>
      <c r="C8" s="32" t="s">
        <v>23</v>
      </c>
      <c r="D8" s="33" t="s">
        <v>20</v>
      </c>
      <c r="E8" s="34">
        <v>13.697628000000002</v>
      </c>
      <c r="F8" s="35"/>
      <c r="G8" s="36"/>
      <c r="H8" s="37"/>
      <c r="I8" s="38"/>
      <c r="J8" s="37"/>
      <c r="K8" s="38"/>
      <c r="L8" s="39"/>
      <c r="M8" s="38">
        <v>13.697628</v>
      </c>
      <c r="N8" s="39"/>
      <c r="O8" s="38"/>
      <c r="P8" s="37"/>
    </row>
    <row r="9" spans="1:17" ht="25.5" outlineLevel="1" x14ac:dyDescent="0.25">
      <c r="A9" s="30" t="s">
        <v>24</v>
      </c>
      <c r="B9" s="31" t="s">
        <v>25</v>
      </c>
      <c r="C9" s="32" t="s">
        <v>26</v>
      </c>
      <c r="D9" s="33" t="s">
        <v>20</v>
      </c>
      <c r="E9" s="34">
        <v>178.21913800000002</v>
      </c>
      <c r="F9" s="35"/>
      <c r="G9" s="36"/>
      <c r="H9" s="37"/>
      <c r="I9" s="38"/>
      <c r="J9" s="37"/>
      <c r="K9" s="38"/>
      <c r="L9" s="39"/>
      <c r="M9" s="38"/>
      <c r="N9" s="39"/>
      <c r="O9" s="38">
        <v>178.21913799999999</v>
      </c>
      <c r="P9" s="37"/>
    </row>
    <row r="10" spans="1:17" ht="20.25" x14ac:dyDescent="0.25">
      <c r="A10" s="159">
        <v>3</v>
      </c>
      <c r="B10" s="41" t="s">
        <v>27</v>
      </c>
      <c r="C10" s="42" t="s">
        <v>28</v>
      </c>
      <c r="D10" s="43" t="s">
        <v>29</v>
      </c>
      <c r="E10" s="44">
        <v>20.3</v>
      </c>
      <c r="F10" s="35"/>
      <c r="G10" s="45"/>
      <c r="H10" s="46"/>
      <c r="I10" s="47"/>
      <c r="J10" s="46"/>
      <c r="K10" s="47"/>
      <c r="L10" s="46"/>
      <c r="M10" s="47"/>
      <c r="N10" s="46"/>
      <c r="O10" s="47"/>
      <c r="P10" s="37"/>
    </row>
    <row r="11" spans="1:17" ht="20.25" x14ac:dyDescent="0.25">
      <c r="A11" s="160"/>
      <c r="B11" s="162" t="s">
        <v>30</v>
      </c>
      <c r="C11" s="163" t="s">
        <v>31</v>
      </c>
      <c r="D11" s="48" t="s">
        <v>32</v>
      </c>
      <c r="E11" s="49">
        <v>598.51949279683697</v>
      </c>
      <c r="F11" s="35"/>
      <c r="G11" s="50"/>
      <c r="H11" s="51"/>
      <c r="I11" s="52"/>
      <c r="J11" s="51"/>
      <c r="K11" s="52"/>
      <c r="L11" s="51"/>
      <c r="M11" s="52"/>
      <c r="N11" s="51"/>
      <c r="O11" s="52"/>
      <c r="P11" s="51"/>
    </row>
    <row r="12" spans="1:17" ht="20.25" x14ac:dyDescent="0.25">
      <c r="A12" s="160"/>
      <c r="B12" s="162"/>
      <c r="C12" s="163"/>
      <c r="D12" s="43" t="s">
        <v>33</v>
      </c>
      <c r="E12" s="53">
        <f>E11*E10</f>
        <v>12149.945703775791</v>
      </c>
      <c r="F12" s="35"/>
      <c r="G12" s="54"/>
      <c r="H12" s="55"/>
      <c r="I12" s="56"/>
      <c r="J12" s="55"/>
      <c r="K12" s="56"/>
      <c r="L12" s="55"/>
      <c r="M12" s="56"/>
      <c r="N12" s="55"/>
      <c r="O12" s="56"/>
      <c r="P12" s="55"/>
      <c r="Q12" s="15"/>
    </row>
    <row r="13" spans="1:17" ht="20.25" x14ac:dyDescent="0.25">
      <c r="A13" s="160"/>
      <c r="B13" s="164" t="s">
        <v>34</v>
      </c>
      <c r="C13" s="165" t="s">
        <v>35</v>
      </c>
      <c r="D13" s="57" t="s">
        <v>36</v>
      </c>
      <c r="E13" s="58">
        <f>E11*E5</f>
        <v>115326.93568337552</v>
      </c>
      <c r="F13" s="59"/>
      <c r="G13" s="60"/>
      <c r="H13" s="37"/>
      <c r="I13" s="61"/>
      <c r="J13" s="62"/>
      <c r="K13" s="61"/>
      <c r="L13" s="62"/>
      <c r="M13" s="61"/>
      <c r="N13" s="62"/>
      <c r="O13" s="61"/>
      <c r="P13" s="62"/>
      <c r="Q13" s="63"/>
    </row>
    <row r="14" spans="1:17" ht="20.25" x14ac:dyDescent="0.25">
      <c r="A14" s="161"/>
      <c r="B14" s="164"/>
      <c r="C14" s="165"/>
      <c r="D14" s="57" t="s">
        <v>37</v>
      </c>
      <c r="E14" s="64">
        <f>E13*E10</f>
        <v>2341136.7943725232</v>
      </c>
      <c r="F14" s="65">
        <f>E14/E5</f>
        <v>12149.945703775791</v>
      </c>
      <c r="G14" s="66">
        <f>F14*G5</f>
        <v>0.12149945703775793</v>
      </c>
      <c r="H14" s="67">
        <f>F14</f>
        <v>12149.945703775791</v>
      </c>
      <c r="I14" s="68">
        <f>F14*I5</f>
        <v>0.12149945703775793</v>
      </c>
      <c r="J14" s="67">
        <f>I14/I5</f>
        <v>12149.945703775791</v>
      </c>
      <c r="K14" s="68">
        <f>F14*K5</f>
        <v>9358.2648293649308</v>
      </c>
      <c r="L14" s="67">
        <f>K14/K6</f>
        <v>12149.945703775791</v>
      </c>
      <c r="M14" s="68">
        <f>F14*M5</f>
        <v>166425.43647051899</v>
      </c>
      <c r="N14" s="67">
        <f>M14/M6</f>
        <v>12149.945703775793</v>
      </c>
      <c r="O14" s="68">
        <f>F14*O5</f>
        <v>2165352.850073725</v>
      </c>
      <c r="P14" s="67">
        <f>O14/O6</f>
        <v>12149.945703775793</v>
      </c>
      <c r="Q14" s="69"/>
    </row>
    <row r="15" spans="1:17" ht="60.75" x14ac:dyDescent="0.25">
      <c r="A15" s="70" t="s">
        <v>38</v>
      </c>
      <c r="B15" s="71" t="s">
        <v>39</v>
      </c>
      <c r="C15" s="72" t="s">
        <v>40</v>
      </c>
      <c r="D15" s="57" t="s">
        <v>37</v>
      </c>
      <c r="E15" s="64">
        <v>114164.25822765401</v>
      </c>
      <c r="F15" s="65">
        <f>E15/E5</f>
        <v>592.48547206298792</v>
      </c>
      <c r="G15" s="73">
        <v>0</v>
      </c>
      <c r="H15" s="74">
        <v>0</v>
      </c>
      <c r="I15" s="75">
        <f>J15*I5</f>
        <v>5.9248547206298798E-3</v>
      </c>
      <c r="J15" s="74">
        <f>F15</f>
        <v>592.48547206298792</v>
      </c>
      <c r="K15" s="75">
        <f>L15*K5</f>
        <v>456.35067763254727</v>
      </c>
      <c r="L15" s="74">
        <f>F15</f>
        <v>592.48547206298792</v>
      </c>
      <c r="M15" s="75">
        <f>N15*M5</f>
        <v>8115.6455917232024</v>
      </c>
      <c r="N15" s="74">
        <f>L15</f>
        <v>592.48547206298792</v>
      </c>
      <c r="O15" s="75">
        <f>P15*O5</f>
        <v>105592.25010858879</v>
      </c>
      <c r="P15" s="74">
        <f>N15</f>
        <v>592.48547206298792</v>
      </c>
      <c r="Q15" s="69"/>
    </row>
    <row r="16" spans="1:17" ht="60.75" x14ac:dyDescent="0.25">
      <c r="A16" s="76">
        <v>5</v>
      </c>
      <c r="B16" s="71" t="s">
        <v>41</v>
      </c>
      <c r="C16" s="72" t="s">
        <v>42</v>
      </c>
      <c r="D16" s="57" t="s">
        <v>37</v>
      </c>
      <c r="E16" s="77">
        <f>E17+E18+E19</f>
        <v>906830.29761600192</v>
      </c>
      <c r="F16" s="74">
        <f>E16/E6</f>
        <v>4706.2350430216202</v>
      </c>
      <c r="G16" s="73">
        <f>SUM(G17:G19)</f>
        <v>0</v>
      </c>
      <c r="H16" s="74">
        <v>0</v>
      </c>
      <c r="I16" s="75">
        <f>SUM(I17:I19)</f>
        <v>0</v>
      </c>
      <c r="J16" s="74">
        <f>J17</f>
        <v>0</v>
      </c>
      <c r="K16" s="75">
        <f>K17</f>
        <v>304.677195746</v>
      </c>
      <c r="L16" s="74">
        <f>L17</f>
        <v>395.56599999999997</v>
      </c>
      <c r="M16" s="75">
        <f>M18</f>
        <v>20063.628008256001</v>
      </c>
      <c r="N16" s="74">
        <f>N18</f>
        <v>1464.752</v>
      </c>
      <c r="O16" s="75">
        <f>O19</f>
        <v>886461.99241199996</v>
      </c>
      <c r="P16" s="74">
        <f>P19</f>
        <v>4974</v>
      </c>
      <c r="Q16" s="69"/>
    </row>
    <row r="17" spans="1:18" ht="24" outlineLevel="1" x14ac:dyDescent="0.25">
      <c r="A17" s="78">
        <v>5.0999999999999996</v>
      </c>
      <c r="B17" s="79" t="s">
        <v>43</v>
      </c>
      <c r="C17" s="80" t="s">
        <v>44</v>
      </c>
      <c r="D17" s="81" t="s">
        <v>37</v>
      </c>
      <c r="E17" s="82">
        <v>304.677195746</v>
      </c>
      <c r="F17" s="83"/>
      <c r="G17" s="84"/>
      <c r="H17" s="83"/>
      <c r="I17" s="82"/>
      <c r="J17" s="83"/>
      <c r="K17" s="82">
        <f>E17</f>
        <v>304.677195746</v>
      </c>
      <c r="L17" s="83">
        <f>K17/K6</f>
        <v>395.56599999999997</v>
      </c>
      <c r="M17" s="82"/>
      <c r="N17" s="83"/>
      <c r="O17" s="82"/>
      <c r="P17" s="83"/>
    </row>
    <row r="18" spans="1:18" ht="24" outlineLevel="1" x14ac:dyDescent="0.25">
      <c r="A18" s="78">
        <v>5.2</v>
      </c>
      <c r="B18" s="85" t="s">
        <v>45</v>
      </c>
      <c r="C18" s="80" t="s">
        <v>46</v>
      </c>
      <c r="D18" s="81" t="s">
        <v>37</v>
      </c>
      <c r="E18" s="82">
        <v>20063.628008256001</v>
      </c>
      <c r="F18" s="83"/>
      <c r="G18" s="84"/>
      <c r="H18" s="83"/>
      <c r="I18" s="82"/>
      <c r="J18" s="83"/>
      <c r="K18" s="82"/>
      <c r="L18" s="83"/>
      <c r="M18" s="82">
        <f>E18</f>
        <v>20063.628008256001</v>
      </c>
      <c r="N18" s="83">
        <f>M18/M6</f>
        <v>1464.752</v>
      </c>
      <c r="O18" s="82"/>
      <c r="P18" s="83"/>
    </row>
    <row r="19" spans="1:18" ht="24" outlineLevel="1" x14ac:dyDescent="0.25">
      <c r="A19" s="78">
        <v>5.3</v>
      </c>
      <c r="B19" s="85" t="s">
        <v>47</v>
      </c>
      <c r="C19" s="80" t="s">
        <v>48</v>
      </c>
      <c r="D19" s="81" t="s">
        <v>37</v>
      </c>
      <c r="E19" s="82">
        <v>886461.99241199996</v>
      </c>
      <c r="F19" s="83"/>
      <c r="G19" s="84"/>
      <c r="H19" s="83"/>
      <c r="I19" s="82"/>
      <c r="J19" s="83"/>
      <c r="K19" s="82"/>
      <c r="L19" s="83"/>
      <c r="M19" s="82"/>
      <c r="N19" s="83"/>
      <c r="O19" s="82">
        <f>E19</f>
        <v>886461.99241199996</v>
      </c>
      <c r="P19" s="83">
        <f>O19/O6</f>
        <v>4974</v>
      </c>
    </row>
    <row r="20" spans="1:18" ht="40.5" x14ac:dyDescent="0.25">
      <c r="A20" s="86">
        <v>6</v>
      </c>
      <c r="B20" s="71" t="s">
        <v>49</v>
      </c>
      <c r="C20" s="42" t="s">
        <v>50</v>
      </c>
      <c r="D20" s="57" t="s">
        <v>37</v>
      </c>
      <c r="E20" s="64">
        <v>108477.46117973475</v>
      </c>
      <c r="F20" s="65">
        <f>E20/E5</f>
        <v>562.97234172105493</v>
      </c>
      <c r="G20" s="66">
        <f>F20*G5</f>
        <v>5.6297234172105496E-3</v>
      </c>
      <c r="H20" s="87">
        <f>G20/G5</f>
        <v>562.97234172105493</v>
      </c>
      <c r="I20" s="68">
        <f>F20*I5</f>
        <v>5.6297234172105496E-3</v>
      </c>
      <c r="J20" s="88">
        <f>I20/I5</f>
        <v>562.97234172105493</v>
      </c>
      <c r="K20" s="68">
        <f>F20*K5</f>
        <v>433.61874973614988</v>
      </c>
      <c r="L20" s="88">
        <f>K20/K5</f>
        <v>562.97234172105493</v>
      </c>
      <c r="M20" s="68">
        <f>F20*M5</f>
        <v>7711.3857111838915</v>
      </c>
      <c r="N20" s="88">
        <f>M20/M5</f>
        <v>562.97234172105493</v>
      </c>
      <c r="O20" s="68">
        <f>F20*O5</f>
        <v>100332.44545936785</v>
      </c>
      <c r="P20" s="88">
        <f>O20/O5</f>
        <v>562.97234172105493</v>
      </c>
      <c r="Q20" s="69"/>
      <c r="R20" s="89"/>
    </row>
    <row r="21" spans="1:18" ht="40.5" hidden="1" x14ac:dyDescent="0.25">
      <c r="A21" s="78">
        <v>10.1</v>
      </c>
      <c r="B21" s="90" t="s">
        <v>51</v>
      </c>
      <c r="C21" s="42"/>
      <c r="D21" s="81" t="s">
        <v>37</v>
      </c>
      <c r="E21" s="91">
        <v>149747.70000000001</v>
      </c>
      <c r="F21" s="92">
        <f>E21/E5</f>
        <v>777.15511055942079</v>
      </c>
      <c r="G21" s="93" t="e">
        <f>H21*#REF!</f>
        <v>#REF!</v>
      </c>
      <c r="H21" s="94">
        <f>F21</f>
        <v>777.15511055942079</v>
      </c>
      <c r="I21" s="95">
        <f>J21*I5</f>
        <v>7.7715511055942085E-3</v>
      </c>
      <c r="J21" s="96">
        <f>F21</f>
        <v>777.15511055942079</v>
      </c>
      <c r="K21" s="95">
        <f>L21*K5</f>
        <v>598.5889579612932</v>
      </c>
      <c r="L21" s="96">
        <f>F21</f>
        <v>777.15511055942079</v>
      </c>
      <c r="M21" s="95">
        <f>N21*M5</f>
        <v>10645.181602741819</v>
      </c>
      <c r="N21" s="96">
        <f>F21</f>
        <v>777.15511055942079</v>
      </c>
      <c r="O21" s="95">
        <f>P21*O5</f>
        <v>138503.91389619469</v>
      </c>
      <c r="P21" s="96">
        <f>F21</f>
        <v>777.15511055942079</v>
      </c>
      <c r="Q21" s="97"/>
      <c r="R21" s="89"/>
    </row>
    <row r="22" spans="1:18" ht="40.5" hidden="1" x14ac:dyDescent="0.25">
      <c r="A22" s="78">
        <v>10.199999999999999</v>
      </c>
      <c r="B22" s="90" t="s">
        <v>52</v>
      </c>
      <c r="C22" s="42"/>
      <c r="D22" s="81" t="s">
        <v>37</v>
      </c>
      <c r="E22" s="91">
        <v>158.1</v>
      </c>
      <c r="F22" s="98">
        <f>E22/E5</f>
        <v>0.8205015701706565</v>
      </c>
      <c r="G22" s="95">
        <f>H22*G5</f>
        <v>8.2050157017065656E-6</v>
      </c>
      <c r="H22" s="99">
        <f>F22</f>
        <v>0.8205015701706565</v>
      </c>
      <c r="I22" s="95">
        <f>J22*I5</f>
        <v>8.2050157017065656E-6</v>
      </c>
      <c r="J22" s="100">
        <f>F22</f>
        <v>0.8205015701706565</v>
      </c>
      <c r="K22" s="95">
        <f>L22*K5</f>
        <v>0.6319757448941149</v>
      </c>
      <c r="L22" s="100">
        <f>F22</f>
        <v>0.8205015701706565</v>
      </c>
      <c r="M22" s="95">
        <f>N22*M5</f>
        <v>11.23892528161355</v>
      </c>
      <c r="N22" s="100">
        <f>F22</f>
        <v>0.8205015701706565</v>
      </c>
      <c r="O22" s="95">
        <f>P22*O5</f>
        <v>146.22908256346093</v>
      </c>
      <c r="P22" s="100">
        <f>F22</f>
        <v>0.8205015701706565</v>
      </c>
      <c r="Q22" s="97"/>
      <c r="R22" s="89"/>
    </row>
    <row r="23" spans="1:18" ht="40.5" x14ac:dyDescent="0.25">
      <c r="A23" s="16">
        <v>7</v>
      </c>
      <c r="B23" s="17" t="s">
        <v>53</v>
      </c>
      <c r="C23" s="42" t="s">
        <v>54</v>
      </c>
      <c r="D23" s="57" t="s">
        <v>37</v>
      </c>
      <c r="E23" s="101">
        <f>E14+E15+E16+E20</f>
        <v>3470608.8113959138</v>
      </c>
      <c r="F23" s="102">
        <f>E23/E5</f>
        <v>18011.638072096539</v>
      </c>
      <c r="G23" s="103">
        <f>G14+G15+G16+G20</f>
        <v>0.12712918045496849</v>
      </c>
      <c r="H23" s="102">
        <f>G23/G5</f>
        <v>12712.918045496848</v>
      </c>
      <c r="I23" s="101">
        <f>I14+I15+I16+I20</f>
        <v>0.13305403517559836</v>
      </c>
      <c r="J23" s="102">
        <f>I23/I5</f>
        <v>13305.403517559835</v>
      </c>
      <c r="K23" s="101">
        <f>K14+K15+K16+K20</f>
        <v>10552.911452479628</v>
      </c>
      <c r="L23" s="102">
        <f>K23/K5</f>
        <v>13700.969517559834</v>
      </c>
      <c r="M23" s="101">
        <f>M14+M15+M16+M20</f>
        <v>202316.09578168209</v>
      </c>
      <c r="N23" s="102">
        <f>M23/M5</f>
        <v>14770.155517559833</v>
      </c>
      <c r="O23" s="101">
        <f>O14+O15+O16+O20</f>
        <v>3257739.5380536816</v>
      </c>
      <c r="P23" s="102">
        <f>O23/O5</f>
        <v>18279.403517559833</v>
      </c>
    </row>
    <row r="24" spans="1:18" ht="40.5" x14ac:dyDescent="0.25">
      <c r="A24" s="86">
        <v>8</v>
      </c>
      <c r="B24" s="71" t="s">
        <v>55</v>
      </c>
      <c r="C24" s="72" t="s">
        <v>56</v>
      </c>
      <c r="D24" s="57" t="s">
        <v>37</v>
      </c>
      <c r="E24" s="104">
        <v>23686.621106988001</v>
      </c>
      <c r="F24" s="59">
        <f>E24/E5</f>
        <v>122.92795578950707</v>
      </c>
      <c r="G24" s="105">
        <f>E24/(E5)*G5</f>
        <v>1.2292795578950709E-3</v>
      </c>
      <c r="H24" s="67">
        <f>F24</f>
        <v>122.92795578950707</v>
      </c>
      <c r="I24" s="105">
        <f>E24/(E5)*I5</f>
        <v>1.2292795578950709E-3</v>
      </c>
      <c r="J24" s="67">
        <f>I24/I5</f>
        <v>122.92795578950708</v>
      </c>
      <c r="K24" s="106">
        <f>E24/(E5)*K5</f>
        <v>94.682922315707813</v>
      </c>
      <c r="L24" s="67">
        <f>K24/K5</f>
        <v>122.92795578950707</v>
      </c>
      <c r="M24" s="106">
        <f>E24/(E5)*M5</f>
        <v>1683.8214092051144</v>
      </c>
      <c r="N24" s="67">
        <f>M24/M5</f>
        <v>122.92795578950707</v>
      </c>
      <c r="O24" s="106">
        <f>E24/(E5)*O5</f>
        <v>21908.114316908061</v>
      </c>
      <c r="P24" s="67">
        <f>O24/O5</f>
        <v>122.92795578950707</v>
      </c>
      <c r="Q24" s="69"/>
      <c r="R24" s="107"/>
    </row>
    <row r="25" spans="1:18" ht="27" customHeight="1" thickBot="1" x14ac:dyDescent="0.3">
      <c r="A25" s="108">
        <v>8.1</v>
      </c>
      <c r="B25" s="109" t="s">
        <v>57</v>
      </c>
      <c r="C25" s="110" t="s">
        <v>58</v>
      </c>
      <c r="D25" s="111" t="s">
        <v>59</v>
      </c>
      <c r="E25" s="166">
        <f>9.92</f>
        <v>9.92</v>
      </c>
      <c r="F25" s="59"/>
      <c r="G25" s="112"/>
      <c r="H25" s="67"/>
      <c r="I25" s="105"/>
      <c r="J25" s="67"/>
      <c r="K25" s="106"/>
      <c r="L25" s="67"/>
      <c r="M25" s="106"/>
      <c r="N25" s="67"/>
      <c r="O25" s="106"/>
      <c r="P25" s="67"/>
    </row>
    <row r="26" spans="1:18" ht="21" thickBot="1" x14ac:dyDescent="0.3">
      <c r="A26" s="113" t="s">
        <v>60</v>
      </c>
      <c r="B26" s="114" t="s">
        <v>61</v>
      </c>
      <c r="C26" s="115" t="s">
        <v>62</v>
      </c>
      <c r="D26" s="116" t="s">
        <v>37</v>
      </c>
      <c r="E26" s="117">
        <f>E23+E24</f>
        <v>3494295.4325029016</v>
      </c>
      <c r="F26" s="118">
        <f>E26/E5</f>
        <v>18134.566027886045</v>
      </c>
      <c r="G26" s="119">
        <f>G24+G23</f>
        <v>0.12835846001286355</v>
      </c>
      <c r="H26" s="118">
        <f>G26/G5</f>
        <v>12835.846001286354</v>
      </c>
      <c r="I26" s="117">
        <f t="shared" ref="I26" si="0">I24+I23</f>
        <v>0.13428331473349342</v>
      </c>
      <c r="J26" s="118">
        <f>I26/I5</f>
        <v>13428.331473349341</v>
      </c>
      <c r="K26" s="117">
        <f t="shared" ref="K26" si="1">K24+K23</f>
        <v>10647.594374795335</v>
      </c>
      <c r="L26" s="118">
        <f>K26/K5</f>
        <v>13823.89747334934</v>
      </c>
      <c r="M26" s="117">
        <f t="shared" ref="M26" si="2">M24+M23</f>
        <v>203999.91719088721</v>
      </c>
      <c r="N26" s="118">
        <f>M26/M5</f>
        <v>14893.083473349341</v>
      </c>
      <c r="O26" s="117">
        <f t="shared" ref="O26" si="3">O24+O23</f>
        <v>3279647.6523705898</v>
      </c>
      <c r="P26" s="118">
        <f>O26/O5</f>
        <v>18402.331473349343</v>
      </c>
    </row>
    <row r="27" spans="1:18" s="40" customFormat="1" ht="40.5" x14ac:dyDescent="0.25">
      <c r="A27" s="120" t="s">
        <v>63</v>
      </c>
      <c r="B27" s="121" t="s">
        <v>64</v>
      </c>
      <c r="C27" s="122" t="s">
        <v>65</v>
      </c>
      <c r="D27" s="123" t="s">
        <v>37</v>
      </c>
      <c r="E27" s="124">
        <v>-17600.993528809089</v>
      </c>
      <c r="F27" s="125">
        <f>E27/E5</f>
        <v>-91.344989417782557</v>
      </c>
      <c r="G27" s="126">
        <v>0</v>
      </c>
      <c r="H27" s="127">
        <v>-91.344989417782557</v>
      </c>
      <c r="I27" s="126">
        <v>-9.1344989417782563E-4</v>
      </c>
      <c r="J27" s="127">
        <v>-91.344989417782557</v>
      </c>
      <c r="K27" s="128">
        <v>-70.356742544248078</v>
      </c>
      <c r="L27" s="127">
        <v>-91.344989417782557</v>
      </c>
      <c r="M27" s="128">
        <v>-1251.2096847087223</v>
      </c>
      <c r="N27" s="127">
        <v>-91.344989417782571</v>
      </c>
      <c r="O27" s="128">
        <v>-16279.425274656331</v>
      </c>
      <c r="P27" s="127">
        <v>-91.344989417782557</v>
      </c>
    </row>
    <row r="28" spans="1:18" ht="48" customHeight="1" outlineLevel="1" thickBot="1" x14ac:dyDescent="0.3">
      <c r="A28" s="129" t="s">
        <v>66</v>
      </c>
      <c r="B28" s="130" t="s">
        <v>67</v>
      </c>
      <c r="C28" s="131" t="s">
        <v>68</v>
      </c>
      <c r="D28" s="132" t="s">
        <v>37</v>
      </c>
      <c r="E28" s="133">
        <v>93818.579054278322</v>
      </c>
      <c r="F28" s="134">
        <f>E28/E5</f>
        <v>486.89621394823041</v>
      </c>
      <c r="G28" s="135"/>
      <c r="H28" s="136">
        <f>F28</f>
        <v>486.89621394823041</v>
      </c>
      <c r="I28" s="137"/>
      <c r="J28" s="136">
        <f>F28</f>
        <v>486.89621394823041</v>
      </c>
      <c r="K28" s="138"/>
      <c r="L28" s="136">
        <f>F28</f>
        <v>486.89621394823041</v>
      </c>
      <c r="M28" s="138"/>
      <c r="N28" s="136">
        <f>F28</f>
        <v>486.89621394823041</v>
      </c>
      <c r="O28" s="138"/>
      <c r="P28" s="136">
        <f>F28</f>
        <v>486.89621394823041</v>
      </c>
    </row>
    <row r="29" spans="1:18" ht="61.5" outlineLevel="1" thickBot="1" x14ac:dyDescent="0.3">
      <c r="A29" s="113" t="s">
        <v>69</v>
      </c>
      <c r="B29" s="114" t="s">
        <v>70</v>
      </c>
      <c r="C29" s="115" t="s">
        <v>62</v>
      </c>
      <c r="D29" s="116" t="s">
        <v>37</v>
      </c>
      <c r="E29" s="139">
        <f>E15+E16+E20+E24+E27+E14+E28</f>
        <v>3570513.018028371</v>
      </c>
      <c r="F29" s="140">
        <f>E29/E5</f>
        <v>18530.117252416494</v>
      </c>
      <c r="G29" s="141">
        <v>0</v>
      </c>
      <c r="H29" s="142">
        <f>H26+H27+H28</f>
        <v>13231.397225816801</v>
      </c>
      <c r="I29" s="143">
        <f>I26+I27</f>
        <v>0.13336986483931559</v>
      </c>
      <c r="J29" s="142">
        <f>J26+J27+J28</f>
        <v>13823.882697879788</v>
      </c>
      <c r="K29" s="144">
        <f>K26+K27</f>
        <v>10577.237632251086</v>
      </c>
      <c r="L29" s="142">
        <f>L26+L27+L28</f>
        <v>14219.448697879787</v>
      </c>
      <c r="M29" s="144">
        <f>M26+M27</f>
        <v>202748.7075061785</v>
      </c>
      <c r="N29" s="142">
        <f>N26+N27+N28</f>
        <v>15288.634697879788</v>
      </c>
      <c r="O29" s="144">
        <f>O26+O27</f>
        <v>3263368.2270959336</v>
      </c>
      <c r="P29" s="142">
        <f>P26+P27+P28</f>
        <v>18797.882697879792</v>
      </c>
    </row>
  </sheetData>
  <mergeCells count="16">
    <mergeCell ref="A10:A14"/>
    <mergeCell ref="B11:B12"/>
    <mergeCell ref="C11:C12"/>
    <mergeCell ref="B13:B14"/>
    <mergeCell ref="C13:C14"/>
    <mergeCell ref="A1:P2"/>
    <mergeCell ref="A3:A4"/>
    <mergeCell ref="B3:B4"/>
    <mergeCell ref="C3:C4"/>
    <mergeCell ref="D3:D4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workbookViewId="0">
      <selection activeCell="K31" sqref="K31"/>
    </sheetView>
  </sheetViews>
  <sheetFormatPr defaultColWidth="12.5703125" defaultRowHeight="15.75" x14ac:dyDescent="0.25"/>
  <cols>
    <col min="1" max="1" width="22.5703125" style="168" bestFit="1" customWidth="1"/>
    <col min="2" max="2" width="19.28515625" style="168" customWidth="1"/>
    <col min="3" max="3" width="17.140625" style="168" customWidth="1"/>
    <col min="4" max="4" width="18.140625" style="168" hidden="1" customWidth="1"/>
    <col min="5" max="5" width="31.140625" style="168" hidden="1" customWidth="1"/>
    <col min="6" max="6" width="17" style="168" customWidth="1"/>
    <col min="7" max="7" width="24" style="168" hidden="1" customWidth="1"/>
    <col min="8" max="8" width="18.5703125" style="169" bestFit="1" customWidth="1"/>
    <col min="9" max="9" width="18.5703125" style="169" customWidth="1"/>
    <col min="10" max="10" width="17.140625" style="168" customWidth="1"/>
    <col min="11" max="11" width="16.85546875" style="168" customWidth="1"/>
    <col min="12" max="16384" width="12.5703125" style="168"/>
  </cols>
  <sheetData>
    <row r="1" spans="1:11" ht="18.75" x14ac:dyDescent="0.3">
      <c r="A1" s="167" t="s">
        <v>72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1" x14ac:dyDescent="0.25">
      <c r="J2" s="170"/>
    </row>
    <row r="3" spans="1:11" ht="15" customHeight="1" x14ac:dyDescent="0.25">
      <c r="A3" s="171" t="s">
        <v>73</v>
      </c>
      <c r="B3" s="172" t="s">
        <v>74</v>
      </c>
      <c r="C3" s="172" t="s">
        <v>75</v>
      </c>
      <c r="D3" s="172" t="s">
        <v>76</v>
      </c>
      <c r="E3" s="172" t="s">
        <v>77</v>
      </c>
      <c r="F3" s="172" t="s">
        <v>78</v>
      </c>
      <c r="G3" s="172" t="s">
        <v>79</v>
      </c>
      <c r="H3" s="172" t="s">
        <v>80</v>
      </c>
      <c r="I3" s="172" t="s">
        <v>81</v>
      </c>
      <c r="J3" s="172" t="s">
        <v>82</v>
      </c>
    </row>
    <row r="4" spans="1:11" ht="15" customHeight="1" x14ac:dyDescent="0.25">
      <c r="A4" s="171"/>
      <c r="B4" s="172"/>
      <c r="C4" s="172"/>
      <c r="D4" s="172"/>
      <c r="E4" s="172"/>
      <c r="F4" s="172"/>
      <c r="G4" s="172"/>
      <c r="H4" s="172"/>
      <c r="I4" s="172"/>
      <c r="J4" s="172"/>
    </row>
    <row r="5" spans="1:11" ht="15" customHeight="1" x14ac:dyDescent="0.25">
      <c r="A5" s="171"/>
      <c r="B5" s="172"/>
      <c r="C5" s="172"/>
      <c r="D5" s="172"/>
      <c r="E5" s="172"/>
      <c r="F5" s="172"/>
      <c r="G5" s="172"/>
      <c r="H5" s="172"/>
      <c r="I5" s="172"/>
      <c r="J5" s="172"/>
    </row>
    <row r="6" spans="1:11" x14ac:dyDescent="0.25">
      <c r="A6" s="173" t="s">
        <v>83</v>
      </c>
      <c r="B6" s="174">
        <f>'[1]F4b 2026'!C8/1000</f>
        <v>180.26148000000001</v>
      </c>
      <c r="C6" s="175">
        <f>'[1]F4b 2026'!D8</f>
        <v>1914651.4579999999</v>
      </c>
      <c r="D6" s="176">
        <f>C6/B6/1000</f>
        <v>10.621523012015656</v>
      </c>
      <c r="E6" s="177">
        <f>I6*D6</f>
        <v>382.83739686800095</v>
      </c>
      <c r="F6" s="177">
        <f>E6*B6</f>
        <v>69010.835758773217</v>
      </c>
      <c r="G6" s="178">
        <f>H6/F6</f>
        <v>19.818815170841976</v>
      </c>
      <c r="H6" s="177">
        <f>'[1]F4b 2026'!L8</f>
        <v>1367712.9986884585</v>
      </c>
      <c r="I6" s="179">
        <f>'[1]F4b 2026'!F8</f>
        <v>36.04355010434135</v>
      </c>
      <c r="J6" s="180">
        <f t="shared" ref="J6:J11" si="0">H6/G6/B6</f>
        <v>382.83739686800095</v>
      </c>
      <c r="K6" s="200"/>
    </row>
    <row r="7" spans="1:11" x14ac:dyDescent="0.25">
      <c r="A7" s="173" t="s">
        <v>84</v>
      </c>
      <c r="B7" s="174">
        <f>('[1]F4a 2026'!B57+'[1]F4b 2026'!C39)/1000</f>
        <v>155.88493100000002</v>
      </c>
      <c r="C7" s="175">
        <f>'[1]F4a 2026'!C57+'[1]F4b 2026'!D40</f>
        <v>1647274.9391625843</v>
      </c>
      <c r="D7" s="176">
        <f>C7/B7/1000</f>
        <v>10.567249371670082</v>
      </c>
      <c r="E7" s="177">
        <f>F7/B7</f>
        <v>430.24257418642861</v>
      </c>
      <c r="F7" s="177">
        <f>'[1]F4a 2026'!P57+'[1]F4b 2026'!K40</f>
        <v>67068.333990313811</v>
      </c>
      <c r="G7" s="178">
        <f>H7/F7</f>
        <v>19.915389517707457</v>
      </c>
      <c r="H7" s="177">
        <f>'[1]F4a 2026'!L57+'[1]F4b 2026'!M39</f>
        <v>1335691.9957207984</v>
      </c>
      <c r="I7" s="179">
        <f>F7/C7*1000</f>
        <v>40.714717619882542</v>
      </c>
      <c r="J7" s="180">
        <f t="shared" si="0"/>
        <v>430.24257418642861</v>
      </c>
    </row>
    <row r="8" spans="1:11" x14ac:dyDescent="0.25">
      <c r="A8" s="173" t="s">
        <v>85</v>
      </c>
      <c r="B8" s="174">
        <f>'[1]F4b 2026'!C70/1000</f>
        <v>101.55905509006431</v>
      </c>
      <c r="C8" s="175">
        <f>'[1]F4b 2026'!D70</f>
        <v>1072457.7320000001</v>
      </c>
      <c r="D8" s="181">
        <f>C8/B8/1000</f>
        <v>10.559942006637677</v>
      </c>
      <c r="E8" s="177">
        <f>I8*D8</f>
        <v>407.46750907137459</v>
      </c>
      <c r="F8" s="177">
        <f>E8*B8</f>
        <v>41382.01520119101</v>
      </c>
      <c r="G8" s="178">
        <f>H8/F8</f>
        <v>20.193876868431762</v>
      </c>
      <c r="H8" s="177">
        <f>'[1]F4b 2026'!L70</f>
        <v>835663.31954042264</v>
      </c>
      <c r="I8" s="179">
        <f>'[1]F4b 2026'!F70</f>
        <v>38.586150266284818</v>
      </c>
      <c r="J8" s="180">
        <f t="shared" si="0"/>
        <v>407.46750907137459</v>
      </c>
    </row>
    <row r="9" spans="1:11" x14ac:dyDescent="0.25">
      <c r="A9" s="173" t="s">
        <v>86</v>
      </c>
      <c r="B9" s="174">
        <f>('[1]F4a 2026'!B109+'[1]F4b 2026'!C110)/1000</f>
        <v>31.205069992558396</v>
      </c>
      <c r="C9" s="175">
        <f>'[1]F4a 2026'!C109+'[1]F4b 2026'!D111</f>
        <v>328821.08780325862</v>
      </c>
      <c r="D9" s="182">
        <f>C9/B9/1000</f>
        <v>10.5374251005261</v>
      </c>
      <c r="E9" s="177">
        <f>F9/B9</f>
        <v>561.83341468872902</v>
      </c>
      <c r="F9" s="177">
        <f>'[1]F4a 2026'!Q109+'[1]F4b 2026'!K110</f>
        <v>17532.051029519876</v>
      </c>
      <c r="G9" s="178">
        <f>H9/F9</f>
        <v>20.196073866551913</v>
      </c>
      <c r="H9" s="177">
        <f>'[1]F4a 2026'!K109+'[1]F4b 2026'!L111</f>
        <v>354078.59762434097</v>
      </c>
      <c r="I9" s="179">
        <f>F9/C9*1000</f>
        <v>53.317903503834017</v>
      </c>
      <c r="J9" s="180">
        <f t="shared" si="0"/>
        <v>561.83341468872902</v>
      </c>
      <c r="K9" s="199"/>
    </row>
    <row r="10" spans="1:11" x14ac:dyDescent="0.25">
      <c r="A10" s="173" t="s">
        <v>87</v>
      </c>
      <c r="B10" s="174">
        <v>15.367688440745184</v>
      </c>
      <c r="C10" s="175">
        <v>161684.86699999997</v>
      </c>
      <c r="D10" s="182">
        <f>C10/B10/1000</f>
        <v>10.521092200913975</v>
      </c>
      <c r="E10" s="177">
        <f>I10*D10</f>
        <v>517.92251135241577</v>
      </c>
      <c r="F10" s="177">
        <v>7959.2717909122357</v>
      </c>
      <c r="G10" s="178">
        <f t="shared" ref="G10" si="1">H10/F10</f>
        <v>20.219208043261794</v>
      </c>
      <c r="H10" s="177">
        <v>160930.17221331937</v>
      </c>
      <c r="I10" s="179">
        <f>F10/C10*1000</f>
        <v>49.22706706319174</v>
      </c>
      <c r="J10" s="180">
        <f t="shared" si="0"/>
        <v>517.92251135241565</v>
      </c>
      <c r="K10" s="201"/>
    </row>
    <row r="11" spans="1:11" s="202" customFormat="1" x14ac:dyDescent="0.25">
      <c r="A11" s="173" t="s">
        <v>88</v>
      </c>
      <c r="B11" s="174">
        <f>C11/D11/1000</f>
        <v>10.086617</v>
      </c>
      <c r="C11" s="175">
        <f>'[1]Prognoza CPG'!K9</f>
        <v>107321.60488000001</v>
      </c>
      <c r="D11" s="182">
        <v>10.64</v>
      </c>
      <c r="E11" s="177">
        <f>I11*D11</f>
        <v>542.12928000000011</v>
      </c>
      <c r="F11" s="177">
        <f>E11*B11</f>
        <v>5468.2504118457609</v>
      </c>
      <c r="G11" s="178">
        <v>20.3</v>
      </c>
      <c r="H11" s="177">
        <f>(F11*G11)</f>
        <v>111005.48336046895</v>
      </c>
      <c r="I11" s="179">
        <f>'[1]Prognoza CPG'!K20</f>
        <v>50.952000000000005</v>
      </c>
      <c r="J11" s="180">
        <f t="shared" si="0"/>
        <v>542.12928000000011</v>
      </c>
    </row>
    <row r="12" spans="1:11" s="202" customFormat="1" x14ac:dyDescent="0.25">
      <c r="A12" s="173" t="s">
        <v>89</v>
      </c>
      <c r="B12" s="174">
        <f>'[1]Prognoza CPG'!L15/1000</f>
        <v>8.5749999999999993</v>
      </c>
      <c r="C12" s="175">
        <f>'[1]Prognoza CPG'!L9</f>
        <v>91243.299999999988</v>
      </c>
      <c r="D12" s="182">
        <v>10.64</v>
      </c>
      <c r="E12" s="177">
        <f t="shared" ref="E12:E19" si="2">F12/B12</f>
        <v>520.30494267055394</v>
      </c>
      <c r="F12" s="177">
        <f>'[1]Prognoza CPG'!L21/1000</f>
        <v>4461.6148833999996</v>
      </c>
      <c r="G12" s="178">
        <v>20.3</v>
      </c>
      <c r="H12" s="177">
        <f>'[1]Prognoza CPG'!L22/1000</f>
        <v>90570.782133019995</v>
      </c>
      <c r="I12" s="179">
        <f>'[1]Prognoza CPG'!L20</f>
        <v>48.898000000000003</v>
      </c>
      <c r="J12" s="180">
        <f>E12</f>
        <v>520.30494267055394</v>
      </c>
    </row>
    <row r="13" spans="1:11" s="202" customFormat="1" x14ac:dyDescent="0.25">
      <c r="A13" s="183" t="s">
        <v>90</v>
      </c>
      <c r="B13" s="184">
        <f>SUM(B6:B12)</f>
        <v>502.93984152336793</v>
      </c>
      <c r="C13" s="185">
        <f>SUM(C6:C12)</f>
        <v>5323454.9888458429</v>
      </c>
      <c r="D13" s="186">
        <f>C13/B13/1000</f>
        <v>10.584675440946352</v>
      </c>
      <c r="E13" s="187">
        <f t="shared" si="2"/>
        <v>423.27601730885107</v>
      </c>
      <c r="F13" s="188">
        <f>SUM(F6:F12)</f>
        <v>212882.37306595591</v>
      </c>
      <c r="G13" s="189">
        <f>H13/F13</f>
        <v>19.990632798716163</v>
      </c>
      <c r="H13" s="187">
        <f>SUM(H6:H12)</f>
        <v>4255653.3492808286</v>
      </c>
      <c r="I13" s="190">
        <f>F13/C13*1000</f>
        <v>39.989513109814062</v>
      </c>
      <c r="J13" s="191">
        <f>H13/G13/B13</f>
        <v>423.27601730885107</v>
      </c>
    </row>
    <row r="14" spans="1:11" x14ac:dyDescent="0.25">
      <c r="A14" s="173" t="s">
        <v>91</v>
      </c>
      <c r="B14" s="174">
        <f>'[1]Prognoza CPG'!M15/1000</f>
        <v>9.266</v>
      </c>
      <c r="C14" s="175">
        <f>'[1]Prognoza CPG'!M9</f>
        <v>98590.65</v>
      </c>
      <c r="D14" s="182">
        <v>10.64</v>
      </c>
      <c r="E14" s="177">
        <f t="shared" si="2"/>
        <v>580.60593451327441</v>
      </c>
      <c r="F14" s="177">
        <f>'[1]Prognoza CPG'!M21/1000</f>
        <v>5379.8945892000002</v>
      </c>
      <c r="G14" s="178">
        <v>20.3</v>
      </c>
      <c r="H14" s="177">
        <f>'[1]Prognoza CPG'!M22/1000</f>
        <v>109211.86016076001</v>
      </c>
      <c r="I14" s="179">
        <f>'[1]Prognoza CPG'!M20</f>
        <v>54.568000000000005</v>
      </c>
      <c r="J14" s="180">
        <f t="shared" ref="J14:J18" si="3">E14</f>
        <v>580.60593451327441</v>
      </c>
    </row>
    <row r="15" spans="1:11" s="203" customFormat="1" x14ac:dyDescent="0.25">
      <c r="A15" s="173" t="s">
        <v>92</v>
      </c>
      <c r="B15" s="174">
        <f>'[1]Prognoza CPG'!N15/1000</f>
        <v>10.845000000000001</v>
      </c>
      <c r="C15" s="192">
        <f>'[1]Prognoza CPG'!N9</f>
        <v>115389.84999999999</v>
      </c>
      <c r="D15" s="182">
        <v>10.64</v>
      </c>
      <c r="E15" s="177">
        <f t="shared" si="2"/>
        <v>580.78276558338405</v>
      </c>
      <c r="F15" s="177">
        <f>'[1]Prognoza CPG'!N21/1000</f>
        <v>6298.5890927518003</v>
      </c>
      <c r="G15" s="178">
        <v>20.3</v>
      </c>
      <c r="H15" s="177">
        <f>'[1]Prognoza CPG'!N22/1000</f>
        <v>127861.35858286155</v>
      </c>
      <c r="I15" s="179">
        <f>'[1]Prognoza CPG'!N20</f>
        <v>54.585295784263529</v>
      </c>
      <c r="J15" s="180">
        <f t="shared" si="3"/>
        <v>580.78276558338405</v>
      </c>
    </row>
    <row r="16" spans="1:11" x14ac:dyDescent="0.25">
      <c r="A16" s="173" t="s">
        <v>93</v>
      </c>
      <c r="B16" s="174">
        <f>'[1]Prognoza CPG'!O15/1000</f>
        <v>32.32</v>
      </c>
      <c r="C16" s="192">
        <f>'[1]Prognoza CPG'!O9</f>
        <v>343884.5</v>
      </c>
      <c r="D16" s="182">
        <v>10.64</v>
      </c>
      <c r="E16" s="177">
        <f t="shared" si="2"/>
        <v>611.31049267318917</v>
      </c>
      <c r="F16" s="177">
        <f>'[1]Prognoza CPG'!O21/1000</f>
        <v>19757.555123197475</v>
      </c>
      <c r="G16" s="178">
        <v>20.3</v>
      </c>
      <c r="H16" s="177">
        <f>'[1]Prognoza CPG'!O22/1000</f>
        <v>401078.36900090874</v>
      </c>
      <c r="I16" s="179">
        <f>'[1]Prognoza CPG'!O20</f>
        <v>57.454043794348024</v>
      </c>
      <c r="J16" s="180">
        <f t="shared" si="3"/>
        <v>611.31049267318917</v>
      </c>
    </row>
    <row r="17" spans="1:10" x14ac:dyDescent="0.25">
      <c r="A17" s="173" t="s">
        <v>94</v>
      </c>
      <c r="B17" s="174">
        <f>'[1]Prognoza CPG'!P15/1000</f>
        <v>62.930999999999997</v>
      </c>
      <c r="C17" s="192">
        <f>'[1]Prognoza CPG'!P9</f>
        <v>669586</v>
      </c>
      <c r="D17" s="182">
        <v>10.64</v>
      </c>
      <c r="E17" s="177">
        <f t="shared" si="2"/>
        <v>599.63494298228829</v>
      </c>
      <c r="F17" s="177">
        <f>'[1]Prognoza CPG'!P21/1000</f>
        <v>37735.62659681838</v>
      </c>
      <c r="G17" s="178">
        <v>20.3</v>
      </c>
      <c r="H17" s="177">
        <f>'[1]Prognoza CPG'!P22/1000</f>
        <v>766033.21991541318</v>
      </c>
      <c r="I17" s="179">
        <f>'[1]Prognoza CPG'!P20</f>
        <v>56.356654106893487</v>
      </c>
      <c r="J17" s="180">
        <f t="shared" si="3"/>
        <v>599.63494298228829</v>
      </c>
    </row>
    <row r="18" spans="1:10" x14ac:dyDescent="0.25">
      <c r="A18" s="173" t="s">
        <v>95</v>
      </c>
      <c r="B18" s="174">
        <f>'[1]Prognoza CPG'!Q15/1000</f>
        <v>77.325000000000003</v>
      </c>
      <c r="C18" s="192">
        <f>'[1]Prognoza CPG'!Q9</f>
        <v>822741</v>
      </c>
      <c r="D18" s="182">
        <v>10.64</v>
      </c>
      <c r="E18" s="177">
        <f t="shared" si="2"/>
        <v>596.89958107438054</v>
      </c>
      <c r="F18" s="177">
        <f>'[1]Prognoza CPG'!Q21/1000</f>
        <v>46155.260106576476</v>
      </c>
      <c r="G18" s="178">
        <v>20.3</v>
      </c>
      <c r="H18" s="177">
        <f>'[1]Prognoza CPG'!Q22/1000</f>
        <v>936951.78016350244</v>
      </c>
      <c r="I18" s="179">
        <f>'[1]Prognoza CPG'!Q20</f>
        <v>56.099380128833346</v>
      </c>
      <c r="J18" s="180">
        <f t="shared" si="3"/>
        <v>596.89958107438054</v>
      </c>
    </row>
    <row r="19" spans="1:10" s="204" customFormat="1" x14ac:dyDescent="0.25">
      <c r="A19" s="193" t="s">
        <v>96</v>
      </c>
      <c r="B19" s="194">
        <f>SUM(B14:B18)</f>
        <v>192.68700000000001</v>
      </c>
      <c r="C19" s="195">
        <f>SUM(C14:C18)</f>
        <v>2050192</v>
      </c>
      <c r="D19" s="186">
        <f>C19/B19/1000</f>
        <v>10.640012040251806</v>
      </c>
      <c r="E19" s="187">
        <f t="shared" si="2"/>
        <v>598.51949279683697</v>
      </c>
      <c r="F19" s="187">
        <f>SUM(F14:F18)</f>
        <v>115326.92550854413</v>
      </c>
      <c r="G19" s="196">
        <f>H19/F19</f>
        <v>20.3</v>
      </c>
      <c r="H19" s="187">
        <f>SUM(H14:H18)</f>
        <v>2341136.5878234459</v>
      </c>
      <c r="I19" s="197">
        <f>F19/C19*1000</f>
        <v>56.251768375129799</v>
      </c>
      <c r="J19" s="198">
        <f>H19/G19/B19</f>
        <v>598.51949279683697</v>
      </c>
    </row>
    <row r="23" spans="1:10" x14ac:dyDescent="0.25">
      <c r="C23" s="205"/>
    </row>
  </sheetData>
  <mergeCells count="11">
    <mergeCell ref="J3:J5"/>
    <mergeCell ref="A1:J1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 preț reglementat august </vt:lpstr>
      <vt:lpstr>Cost procurare gaze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2026-07-22T10:34:10Z</dcterms:modified>
</cp:coreProperties>
</file>